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esktop\DARBAS\2022_kvietimai\VPS\Raseiniai\Rengimas\Pridavimui NMA\Paklausimas\"/>
    </mc:Choice>
  </mc:AlternateContent>
  <xr:revisionPtr revIDLastSave="0" documentId="13_ncr:1_{2F324377-FD38-4154-A4CA-96ABA3CF069A}" xr6:coauthVersionLast="47" xr6:coauthVersionMax="47" xr10:uidLastSave="{00000000-0000-0000-0000-000000000000}"/>
  <bookViews>
    <workbookView xWindow="-120" yWindow="-120" windowWidth="29040" windowHeight="15840" activeTab="12" xr2:uid="{00000000-000D-0000-FFFF-FFFF0000000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15.1" sheetId="42" r:id="rId24"/>
    <sheet name="Sąrašai" sheetId="11" state="hidden" r:id="rId25"/>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'4.1'!$A$6:$E$343</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'2'!$A$1:$Y$50</definedName>
    <definedName name="_xlnm.Print_Area" localSheetId="3">'3'!$A$1:$C$27</definedName>
    <definedName name="_xlnm.Print_Area" localSheetId="4">'4'!$A$1:$W$22</definedName>
    <definedName name="_xlnm.Print_Area" localSheetId="19">'4.1'!$A$1:$C$343</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3">'15.1'!$A:$B,'15.1'!#REF!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42" l="1"/>
  <c r="D57" i="42"/>
  <c r="E57" i="42"/>
  <c r="F57" i="42"/>
  <c r="G57" i="42"/>
  <c r="H57" i="42"/>
  <c r="I57" i="42"/>
  <c r="J57" i="42"/>
  <c r="K57" i="42"/>
  <c r="C58" i="42"/>
  <c r="D58" i="42"/>
  <c r="E58" i="42"/>
  <c r="F58" i="42"/>
  <c r="G58" i="42"/>
  <c r="H58" i="42"/>
  <c r="I58" i="42"/>
  <c r="J58" i="42"/>
  <c r="K58" i="42"/>
  <c r="D59" i="42"/>
  <c r="E59" i="42"/>
  <c r="F59" i="42"/>
  <c r="G59" i="42"/>
  <c r="H59" i="42"/>
  <c r="I59" i="42"/>
  <c r="J59" i="42"/>
  <c r="K59" i="42"/>
  <c r="C60" i="42"/>
  <c r="D60" i="42"/>
  <c r="E60" i="42"/>
  <c r="F60" i="42"/>
  <c r="G60" i="42"/>
  <c r="H60" i="42"/>
  <c r="I60" i="42"/>
  <c r="J60" i="42"/>
  <c r="K60" i="42"/>
  <c r="C61" i="42"/>
  <c r="D61" i="42"/>
  <c r="E61" i="42"/>
  <c r="F61" i="42"/>
  <c r="G61" i="42"/>
  <c r="H61" i="42"/>
  <c r="I61" i="42"/>
  <c r="J61" i="42"/>
  <c r="K61" i="42"/>
  <c r="C62" i="42"/>
  <c r="D62" i="42"/>
  <c r="E62" i="42"/>
  <c r="F62" i="42"/>
  <c r="G62" i="42"/>
  <c r="H62" i="42"/>
  <c r="I62" i="42"/>
  <c r="J62" i="42"/>
  <c r="K62" i="42"/>
  <c r="C63" i="42"/>
  <c r="D63" i="42"/>
  <c r="E63" i="42"/>
  <c r="F63" i="42"/>
  <c r="G63" i="42"/>
  <c r="H63" i="42"/>
  <c r="I63" i="42"/>
  <c r="J63" i="42"/>
  <c r="K63" i="42"/>
  <c r="C64" i="42"/>
  <c r="D64" i="42"/>
  <c r="E64" i="42"/>
  <c r="F64" i="42"/>
  <c r="G64" i="42"/>
  <c r="H64" i="42"/>
  <c r="I64" i="42"/>
  <c r="J64" i="42"/>
  <c r="K64" i="42"/>
  <c r="C65" i="42"/>
  <c r="D65" i="42"/>
  <c r="E65" i="42"/>
  <c r="F65" i="42"/>
  <c r="G65" i="42"/>
  <c r="H65" i="42"/>
  <c r="I65" i="42"/>
  <c r="J65" i="42"/>
  <c r="K65" i="42"/>
  <c r="C66" i="42"/>
  <c r="D66" i="42"/>
  <c r="E66" i="42"/>
  <c r="F66" i="42"/>
  <c r="G66" i="42"/>
  <c r="H66" i="42"/>
  <c r="I66" i="42"/>
  <c r="J66" i="42"/>
  <c r="K66" i="42"/>
  <c r="C67" i="42"/>
  <c r="D67" i="42"/>
  <c r="E67" i="42"/>
  <c r="F67" i="42"/>
  <c r="G67" i="42"/>
  <c r="H67" i="42"/>
  <c r="I67" i="42"/>
  <c r="J67" i="42"/>
  <c r="K67" i="42"/>
  <c r="C68" i="42"/>
  <c r="D68" i="42"/>
  <c r="E68" i="42"/>
  <c r="F68" i="42"/>
  <c r="G68" i="42"/>
  <c r="H68" i="42"/>
  <c r="I68" i="42"/>
  <c r="J68" i="42"/>
  <c r="K68" i="42"/>
  <c r="C69" i="42"/>
  <c r="D69" i="42"/>
  <c r="E69" i="42"/>
  <c r="F69" i="42"/>
  <c r="G69" i="42"/>
  <c r="H69" i="42"/>
  <c r="I69" i="42"/>
  <c r="J69" i="42"/>
  <c r="K69" i="42"/>
  <c r="C70" i="42"/>
  <c r="D70" i="42"/>
  <c r="E70" i="42"/>
  <c r="F70" i="42"/>
  <c r="G70" i="42"/>
  <c r="H70" i="42"/>
  <c r="I70" i="42"/>
  <c r="J70" i="42"/>
  <c r="K70" i="42"/>
  <c r="C71" i="42"/>
  <c r="D71" i="42"/>
  <c r="E71" i="42"/>
  <c r="F71" i="42"/>
  <c r="G71" i="42"/>
  <c r="H71" i="42"/>
  <c r="I71" i="42"/>
  <c r="J71" i="42"/>
  <c r="K71" i="42"/>
  <c r="C72" i="42"/>
  <c r="D72" i="42"/>
  <c r="E72" i="42"/>
  <c r="F72" i="42"/>
  <c r="G72" i="42"/>
  <c r="H72" i="42"/>
  <c r="I72" i="42"/>
  <c r="J72" i="42"/>
  <c r="K72" i="42"/>
  <c r="C73" i="42"/>
  <c r="D73" i="42"/>
  <c r="E73" i="42"/>
  <c r="F73" i="42"/>
  <c r="G73" i="42"/>
  <c r="H73" i="42"/>
  <c r="I73" i="42"/>
  <c r="J73" i="42"/>
  <c r="K73" i="42"/>
  <c r="C74" i="42"/>
  <c r="D74" i="42"/>
  <c r="E74" i="42"/>
  <c r="F74" i="42"/>
  <c r="G74" i="42"/>
  <c r="H74" i="42"/>
  <c r="I74" i="42"/>
  <c r="J74" i="42"/>
  <c r="K74" i="42"/>
  <c r="C75" i="42"/>
  <c r="D75" i="42"/>
  <c r="E75" i="42"/>
  <c r="F75" i="42"/>
  <c r="G75" i="42"/>
  <c r="H75" i="42"/>
  <c r="I75" i="42"/>
  <c r="J75" i="42"/>
  <c r="K75" i="42"/>
  <c r="C76" i="42"/>
  <c r="D76" i="42"/>
  <c r="E76" i="42"/>
  <c r="F76" i="42"/>
  <c r="G76" i="42"/>
  <c r="H76" i="42"/>
  <c r="I76" i="42"/>
  <c r="J76" i="42"/>
  <c r="K76" i="42"/>
  <c r="D77" i="42"/>
  <c r="E77" i="42"/>
  <c r="F77" i="42"/>
  <c r="G77" i="42"/>
  <c r="H77" i="42"/>
  <c r="I77" i="42"/>
  <c r="J77" i="42"/>
  <c r="K77" i="42"/>
  <c r="C78" i="42"/>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9" i="42"/>
  <c r="C59" i="42" s="1"/>
  <c r="C10" i="42"/>
  <c r="C11" i="42"/>
  <c r="C12" i="42"/>
  <c r="C13" i="42"/>
  <c r="C14" i="42"/>
  <c r="C39" i="42" s="1"/>
  <c r="C15" i="42"/>
  <c r="C40" i="42" s="1"/>
  <c r="C16" i="42"/>
  <c r="C41" i="42" s="1"/>
  <c r="C17" i="42"/>
  <c r="C18" i="42"/>
  <c r="C19" i="42"/>
  <c r="C20" i="42"/>
  <c r="C21" i="42"/>
  <c r="C22" i="42"/>
  <c r="C47" i="42" s="1"/>
  <c r="C23" i="42"/>
  <c r="C48" i="42" s="1"/>
  <c r="C24" i="42"/>
  <c r="C49" i="42" s="1"/>
  <c r="C25" i="42"/>
  <c r="C26" i="42"/>
  <c r="C7" i="42"/>
  <c r="C3" i="42"/>
  <c r="B1" i="36"/>
  <c r="A1" i="36"/>
  <c r="B1" i="38"/>
  <c r="A1" i="38"/>
  <c r="B1" i="41"/>
  <c r="D43" i="5" s="1"/>
  <c r="A1" i="41"/>
  <c r="C1468" i="41"/>
  <c r="B25" i="38"/>
  <c r="B42" i="38" s="1"/>
  <c r="B59" i="38" s="1"/>
  <c r="B76" i="38" s="1"/>
  <c r="B93" i="38" s="1"/>
  <c r="B110" i="38" s="1"/>
  <c r="B127" i="38" s="1"/>
  <c r="B144" i="38" s="1"/>
  <c r="B161" i="38" s="1"/>
  <c r="B178" i="38" s="1"/>
  <c r="B195" i="38" s="1"/>
  <c r="B212" i="38" s="1"/>
  <c r="B229" i="38" s="1"/>
  <c r="B246" i="38" s="1"/>
  <c r="B263" i="38" s="1"/>
  <c r="B280" i="38" s="1"/>
  <c r="B297" i="38" s="1"/>
  <c r="B314" i="38" s="1"/>
  <c r="B331" i="38" s="1"/>
  <c r="B29" i="38"/>
  <c r="B46" i="38" s="1"/>
  <c r="B63" i="38" s="1"/>
  <c r="B80" i="38" s="1"/>
  <c r="B97" i="38" s="1"/>
  <c r="B114" i="38" s="1"/>
  <c r="B131" i="38" s="1"/>
  <c r="B148" i="38" s="1"/>
  <c r="B165" i="38" s="1"/>
  <c r="B182" i="38" s="1"/>
  <c r="B199" i="38" s="1"/>
  <c r="B216" i="38" s="1"/>
  <c r="B233" i="38" s="1"/>
  <c r="B250" i="38" s="1"/>
  <c r="B267" i="38" s="1"/>
  <c r="B284" i="38" s="1"/>
  <c r="B301" i="38" s="1"/>
  <c r="B318" i="38" s="1"/>
  <c r="B335" i="38" s="1"/>
  <c r="B33" i="38"/>
  <c r="B50" i="38" s="1"/>
  <c r="B67" i="38" s="1"/>
  <c r="B84" i="38" s="1"/>
  <c r="B101" i="38" s="1"/>
  <c r="B118" i="38" s="1"/>
  <c r="B135" i="38" s="1"/>
  <c r="B152" i="38" s="1"/>
  <c r="B169" i="38" s="1"/>
  <c r="B186" i="38" s="1"/>
  <c r="B203" i="38" s="1"/>
  <c r="B220" i="38" s="1"/>
  <c r="B237" i="38" s="1"/>
  <c r="B254" i="38" s="1"/>
  <c r="B271" i="38" s="1"/>
  <c r="B288" i="38" s="1"/>
  <c r="B305" i="38" s="1"/>
  <c r="B322" i="38" s="1"/>
  <c r="B339" i="38" s="1"/>
  <c r="B37" i="38"/>
  <c r="B54" i="38" s="1"/>
  <c r="B71" i="38" s="1"/>
  <c r="B88" i="38" s="1"/>
  <c r="B105" i="38" s="1"/>
  <c r="B122" i="38" s="1"/>
  <c r="B139" i="38" s="1"/>
  <c r="B156" i="38" s="1"/>
  <c r="B173" i="38" s="1"/>
  <c r="B190" i="38" s="1"/>
  <c r="B207" i="38" s="1"/>
  <c r="B224" i="38" s="1"/>
  <c r="B241" i="38" s="1"/>
  <c r="B258" i="38" s="1"/>
  <c r="B275" i="38" s="1"/>
  <c r="B292" i="38" s="1"/>
  <c r="B309" i="38" s="1"/>
  <c r="B326" i="38" s="1"/>
  <c r="B343" i="38" s="1"/>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9" i="38"/>
  <c r="B26" i="38" s="1"/>
  <c r="B43" i="38" s="1"/>
  <c r="B60" i="38" s="1"/>
  <c r="B77" i="38" s="1"/>
  <c r="B94" i="38" s="1"/>
  <c r="B111" i="38" s="1"/>
  <c r="B128" i="38" s="1"/>
  <c r="B145" i="38" s="1"/>
  <c r="B162" i="38" s="1"/>
  <c r="B179" i="38" s="1"/>
  <c r="B196" i="38" s="1"/>
  <c r="B213" i="38" s="1"/>
  <c r="B230" i="38" s="1"/>
  <c r="B247" i="38" s="1"/>
  <c r="B264" i="38" s="1"/>
  <c r="B281" i="38" s="1"/>
  <c r="B298" i="38" s="1"/>
  <c r="B315" i="38" s="1"/>
  <c r="B332" i="38" s="1"/>
  <c r="B10" i="38"/>
  <c r="B27" i="38" s="1"/>
  <c r="B44" i="38" s="1"/>
  <c r="B61" i="38" s="1"/>
  <c r="B78" i="38" s="1"/>
  <c r="B95" i="38" s="1"/>
  <c r="B112" i="38" s="1"/>
  <c r="B129" i="38" s="1"/>
  <c r="B146" i="38" s="1"/>
  <c r="B163" i="38" s="1"/>
  <c r="B180" i="38" s="1"/>
  <c r="B197" i="38" s="1"/>
  <c r="B214" i="38" s="1"/>
  <c r="B231" i="38" s="1"/>
  <c r="B248" i="38" s="1"/>
  <c r="B265" i="38" s="1"/>
  <c r="B282" i="38" s="1"/>
  <c r="B299" i="38" s="1"/>
  <c r="B316" i="38" s="1"/>
  <c r="B333" i="38" s="1"/>
  <c r="B11" i="38"/>
  <c r="B28" i="38" s="1"/>
  <c r="B45" i="38" s="1"/>
  <c r="B62" i="38" s="1"/>
  <c r="B79" i="38" s="1"/>
  <c r="B96" i="38" s="1"/>
  <c r="B113" i="38" s="1"/>
  <c r="B130" i="38" s="1"/>
  <c r="B147" i="38" s="1"/>
  <c r="B164" i="38" s="1"/>
  <c r="B181" i="38" s="1"/>
  <c r="B198" i="38" s="1"/>
  <c r="B215" i="38" s="1"/>
  <c r="B232" i="38" s="1"/>
  <c r="B249" i="38" s="1"/>
  <c r="B266" i="38" s="1"/>
  <c r="B283" i="38" s="1"/>
  <c r="B300" i="38" s="1"/>
  <c r="B317" i="38" s="1"/>
  <c r="B334" i="38" s="1"/>
  <c r="B12" i="38"/>
  <c r="B13" i="38"/>
  <c r="B30" i="38" s="1"/>
  <c r="B47" i="38" s="1"/>
  <c r="B64" i="38" s="1"/>
  <c r="B81" i="38" s="1"/>
  <c r="B98" i="38" s="1"/>
  <c r="B115" i="38" s="1"/>
  <c r="B132" i="38" s="1"/>
  <c r="B149" i="38" s="1"/>
  <c r="B166" i="38" s="1"/>
  <c r="B183" i="38" s="1"/>
  <c r="B200" i="38" s="1"/>
  <c r="B217" i="38" s="1"/>
  <c r="B234" i="38" s="1"/>
  <c r="B251" i="38" s="1"/>
  <c r="B268" i="38" s="1"/>
  <c r="B285" i="38" s="1"/>
  <c r="B302" i="38" s="1"/>
  <c r="B319" i="38" s="1"/>
  <c r="B336" i="38" s="1"/>
  <c r="B14" i="38"/>
  <c r="B31" i="38" s="1"/>
  <c r="B48" i="38" s="1"/>
  <c r="B65" i="38" s="1"/>
  <c r="B82" i="38" s="1"/>
  <c r="B99" i="38" s="1"/>
  <c r="B116" i="38" s="1"/>
  <c r="B133" i="38" s="1"/>
  <c r="B150" i="38" s="1"/>
  <c r="B167" i="38" s="1"/>
  <c r="B184" i="38" s="1"/>
  <c r="B201" i="38" s="1"/>
  <c r="B218" i="38" s="1"/>
  <c r="B235" i="38" s="1"/>
  <c r="B252" i="38" s="1"/>
  <c r="B269" i="38" s="1"/>
  <c r="B286" i="38" s="1"/>
  <c r="B303" i="38" s="1"/>
  <c r="B320" i="38" s="1"/>
  <c r="B337" i="38" s="1"/>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17" i="38"/>
  <c r="B34" i="38" s="1"/>
  <c r="B51" i="38" s="1"/>
  <c r="B68" i="38" s="1"/>
  <c r="B85" i="38" s="1"/>
  <c r="B102" i="38" s="1"/>
  <c r="B119" i="38" s="1"/>
  <c r="B136" i="38" s="1"/>
  <c r="B153" i="38" s="1"/>
  <c r="B170" i="38" s="1"/>
  <c r="B187" i="38" s="1"/>
  <c r="B204" i="38" s="1"/>
  <c r="B221" i="38" s="1"/>
  <c r="B238" i="38" s="1"/>
  <c r="B255" i="38" s="1"/>
  <c r="B272" i="38" s="1"/>
  <c r="B289" i="38" s="1"/>
  <c r="B306" i="38" s="1"/>
  <c r="B323" i="38" s="1"/>
  <c r="B340" i="38" s="1"/>
  <c r="B18" i="38"/>
  <c r="B35" i="38" s="1"/>
  <c r="B52" i="38" s="1"/>
  <c r="B69" i="38" s="1"/>
  <c r="B86" i="38" s="1"/>
  <c r="B103" i="38" s="1"/>
  <c r="B120" i="38" s="1"/>
  <c r="B137" i="38" s="1"/>
  <c r="B154" i="38" s="1"/>
  <c r="B171" i="38" s="1"/>
  <c r="B188" i="38" s="1"/>
  <c r="B205" i="38" s="1"/>
  <c r="B222" i="38" s="1"/>
  <c r="B239" i="38" s="1"/>
  <c r="B256" i="38" s="1"/>
  <c r="B273" i="38" s="1"/>
  <c r="B290" i="38" s="1"/>
  <c r="B307" i="38" s="1"/>
  <c r="B324" i="38" s="1"/>
  <c r="B341" i="38" s="1"/>
  <c r="B19" i="38"/>
  <c r="B36" i="38" s="1"/>
  <c r="B53" i="38" s="1"/>
  <c r="B70" i="38" s="1"/>
  <c r="B87" i="38" s="1"/>
  <c r="B104" i="38" s="1"/>
  <c r="B121" i="38" s="1"/>
  <c r="B138" i="38" s="1"/>
  <c r="B155" i="38" s="1"/>
  <c r="B172" i="38" s="1"/>
  <c r="B189" i="38" s="1"/>
  <c r="B206" i="38" s="1"/>
  <c r="B223" i="38" s="1"/>
  <c r="B240" i="38" s="1"/>
  <c r="B257" i="38" s="1"/>
  <c r="B274" i="38" s="1"/>
  <c r="B291" i="38" s="1"/>
  <c r="B308" i="38" s="1"/>
  <c r="B325" i="38" s="1"/>
  <c r="B342" i="38" s="1"/>
  <c r="B20" i="38"/>
  <c r="B6" i="38"/>
  <c r="B23" i="38" s="1"/>
  <c r="B40" i="38" s="1"/>
  <c r="B57" i="38" s="1"/>
  <c r="B74" i="38" s="1"/>
  <c r="B91" i="38" s="1"/>
  <c r="B108" i="38" s="1"/>
  <c r="B125" i="38" s="1"/>
  <c r="B142" i="38" s="1"/>
  <c r="B159" i="38" s="1"/>
  <c r="B176" i="38" s="1"/>
  <c r="B193" i="38" s="1"/>
  <c r="B210" i="38" s="1"/>
  <c r="B227" i="38" s="1"/>
  <c r="B244" i="38" s="1"/>
  <c r="B261" i="38" s="1"/>
  <c r="B278" i="38" s="1"/>
  <c r="B295" i="38" s="1"/>
  <c r="B312" i="38" s="1"/>
  <c r="B329" i="38" s="1"/>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3" i="38"/>
  <c r="C14" i="38"/>
  <c r="C15" i="38"/>
  <c r="C16" i="38"/>
  <c r="C17" i="38"/>
  <c r="C18" i="38"/>
  <c r="C19" i="38"/>
  <c r="C20" i="38"/>
  <c r="C5" i="38"/>
  <c r="C3" i="38"/>
  <c r="D45" i="5"/>
  <c r="J21" i="36"/>
  <c r="I21" i="36"/>
  <c r="H21" i="36"/>
  <c r="G21" i="36"/>
  <c r="F21" i="36"/>
  <c r="E21" i="36"/>
  <c r="J20" i="36"/>
  <c r="I20" i="36"/>
  <c r="H20" i="36"/>
  <c r="G20" i="36"/>
  <c r="F20" i="36"/>
  <c r="E20" i="36"/>
  <c r="J19"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45" i="42"/>
  <c r="C37" i="42"/>
  <c r="C32" i="42"/>
  <c r="C44" i="42"/>
  <c r="C36"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X28" i="13"/>
  <c r="Y28" i="13"/>
  <c r="Z28" i="13"/>
  <c r="AA28" i="13"/>
  <c r="AB28" i="13"/>
  <c r="AC28" i="13"/>
  <c r="AD28" i="13"/>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D12" i="33" l="1"/>
  <c r="D13" i="33"/>
  <c r="D14" i="33"/>
  <c r="E14" i="33"/>
  <c r="E19" i="33"/>
  <c r="Q16" i="33"/>
  <c r="Q21" i="33"/>
  <c r="I16" i="33"/>
  <c r="I21" i="33"/>
  <c r="T12" i="33"/>
  <c r="T19" i="33"/>
  <c r="L12" i="33"/>
  <c r="L19" i="33"/>
  <c r="P18" i="33"/>
  <c r="P21" i="33"/>
  <c r="H18"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4" i="33"/>
  <c r="F19"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4" i="33"/>
  <c r="H13" i="33"/>
  <c r="O18" i="33"/>
  <c r="E16" i="33"/>
  <c r="T14" i="33"/>
  <c r="V13" i="33"/>
  <c r="F13" i="33"/>
  <c r="I18" i="33"/>
  <c r="S14" i="33"/>
  <c r="T13" i="33"/>
  <c r="G18" i="33"/>
  <c r="Q14" i="33"/>
  <c r="Q13" i="33"/>
  <c r="V16" i="33"/>
  <c r="R17" i="33"/>
  <c r="J17" i="33"/>
  <c r="R14" i="33"/>
  <c r="J14" i="33"/>
  <c r="U13" i="33"/>
  <c r="M13" i="33"/>
  <c r="E13" i="33"/>
  <c r="V18" i="33"/>
  <c r="N18" i="33"/>
  <c r="F18" i="33"/>
  <c r="Q17" i="33"/>
  <c r="I17" i="33"/>
  <c r="T16" i="33"/>
  <c r="L16" i="33"/>
  <c r="W12" i="33"/>
  <c r="O12" i="33"/>
  <c r="G12" i="33"/>
  <c r="U18" i="33"/>
  <c r="M18" i="33"/>
  <c r="E18" i="33"/>
  <c r="P17" i="33"/>
  <c r="H17" i="33"/>
  <c r="S16" i="33"/>
  <c r="K16" i="33"/>
  <c r="S13" i="33"/>
  <c r="K13" i="33"/>
  <c r="V12" i="33"/>
  <c r="N12" i="33"/>
  <c r="F12" i="33"/>
  <c r="T18" i="33"/>
  <c r="L18" i="33"/>
  <c r="W17" i="33"/>
  <c r="O17" i="33"/>
  <c r="G17" i="33"/>
  <c r="R16" i="33"/>
  <c r="J16" i="33"/>
  <c r="W14" i="33"/>
  <c r="O14" i="33"/>
  <c r="G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F17" i="19"/>
  <c r="F9" i="19"/>
  <c r="J21" i="18"/>
  <c r="G21" i="18" s="1"/>
  <c r="J13" i="18"/>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14" i="18"/>
  <c r="G13" i="18"/>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<sst xmlns="http://schemas.openxmlformats.org/spreadsheetml/2006/main" count="7710" uniqueCount="1863">
  <si>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</si>
  <si>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</si>
  <si>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</si>
  <si>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</si>
  <si>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</si>
  <si>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</si>
  <si>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</si>
  <si>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</si>
  <si>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</si>
  <si>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</si>
  <si>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</si>
  <si>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</si>
  <si>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</si>
  <si>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</si>
  <si>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</si>
  <si>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</si>
  <si>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</si>
  <si>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</si>
  <si>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</si>
  <si>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</si>
  <si>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</si>
  <si>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</si>
  <si>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</si>
  <si>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</si>
  <si>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</si>
  <si>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</si>
  <si>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</si>
  <si>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</si>
  <si>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</si>
  <si>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</si>
  <si>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</si>
  <si>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</si>
  <si>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</si>
  <si>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</si>
  <si>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</si>
  <si>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</si>
  <si>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</si>
  <si>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</si>
  <si>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</si>
  <si>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</si>
  <si>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</si>
  <si>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</si>
  <si>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</si>
  <si>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</si>
  <si>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</si>
  <si>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</si>
  <si>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</si>
  <si>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</si>
  <si>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</si>
  <si>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</si>
  <si>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</si>
  <si>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</si>
  <si>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</si>
  <si>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</si>
  <si>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</si>
  <si>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</si>
  <si>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</si>
  <si>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</si>
  <si>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</si>
  <si>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</si>
  <si>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</si>
  <si>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</si>
  <si>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</si>
  <si>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</si>
  <si>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</si>
  <si>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</si>
  <si>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</si>
  <si>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</si>
  <si>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</si>
  <si>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</si>
  <si>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</si>
  <si>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</si>
  <si>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</si>
  <si>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</si>
  <si>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</si>
  <si>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</si>
  <si>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</si>
  <si>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</si>
  <si>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</si>
  <si>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</si>
  <si>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</si>
  <si>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</si>
  <si>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</si>
  <si>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</si>
  <si>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</si>
  <si>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</si>
  <si>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</si>
  <si>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</si>
  <si>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</si>
  <si>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</si>
  <si>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</si>
  <si>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</si>
  <si>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</si>
  <si>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</si>
  <si>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</si>
  <si>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</si>
  <si>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</si>
  <si>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</si>
  <si>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</si>
  <si>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</si>
  <si>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</si>
  <si>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</si>
  <si>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</si>
  <si>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</si>
  <si>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</si>
  <si>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</si>
  <si>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</si>
  <si>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</si>
  <si>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</si>
  <si>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</si>
  <si>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</si>
  <si>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</si>
  <si>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</si>
  <si>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</si>
  <si>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</si>
  <si>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</si>
  <si>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</si>
  <si>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</si>
  <si>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</si>
  <si>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</si>
  <si>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</si>
  <si>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</si>
  <si>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</si>
  <si>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</si>
  <si>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</si>
  <si>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</si>
  <si>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</si>
  <si>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</si>
  <si>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</si>
  <si>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</si>
  <si>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</si>
  <si>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</si>
  <si>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</si>
  <si>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</si>
  <si>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</si>
  <si>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</si>
  <si>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</si>
  <si>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</si>
  <si>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</si>
  <si>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</si>
  <si>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</si>
  <si>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</si>
  <si>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</si>
  <si>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</si>
  <si>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</si>
  <si>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</si>
  <si>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</si>
  <si>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</si>
  <si>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</si>
  <si>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</si>
  <si>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</si>
  <si>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</si>
  <si>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</si>
  <si>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</si>
  <si>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</si>
  <si>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</si>
  <si>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</si>
  <si>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</si>
  <si>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</si>
  <si>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</si>
  <si>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</si>
  <si>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</si>
  <si>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</si>
  <si>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</si>
  <si>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</si>
  <si>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</si>
  <si>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</si>
  <si>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</si>
  <si>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</si>
  <si>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</si>
  <si>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</si>
  <si>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</si>
  <si>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</si>
  <si>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</si>
  <si>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</si>
  <si>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</si>
  <si>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</si>
  <si>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</si>
  <si>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</si>
  <si>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</si>
  <si>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</si>
  <si>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</si>
  <si>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</si>
  <si>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</si>
  <si>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</si>
  <si>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</si>
  <si>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</si>
  <si>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</si>
  <si>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</si>
  <si>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</si>
  <si>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</si>
  <si>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</si>
  <si>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</si>
  <si>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</si>
  <si>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</si>
  <si>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</si>
  <si>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</si>
  <si>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</si>
  <si>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</si>
  <si>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</si>
  <si>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</si>
  <si>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</si>
  <si>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</si>
  <si>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</si>
  <si>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</si>
  <si>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</si>
  <si>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</si>
  <si>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</si>
  <si>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</si>
  <si>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</si>
  <si>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</si>
  <si>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</si>
  <si>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</si>
  <si>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</si>
  <si>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</si>
  <si>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</si>
  <si>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</si>
  <si>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</si>
  <si>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</si>
  <si>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</si>
  <si>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</si>
  <si>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</si>
  <si>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</si>
  <si>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</si>
  <si>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</si>
  <si>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</si>
  <si>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</si>
  <si>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</si>
  <si>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</si>
  <si>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</si>
  <si>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</si>
  <si>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</si>
  <si>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</si>
  <si>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</si>
  <si>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</si>
  <si>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</si>
  <si>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</si>
  <si>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</si>
  <si>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</si>
  <si>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</si>
  <si>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</si>
  <si>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</si>
  <si>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</si>
  <si>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</si>
  <si>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</si>
  <si>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</si>
  <si>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</si>
  <si>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</si>
  <si>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</si>
  <si>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</si>
  <si>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</si>
  <si>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</si>
  <si>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</si>
  <si>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</si>
  <si>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</si>
  <si>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</si>
  <si>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</si>
  <si>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</si>
  <si>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</si>
  <si>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</si>
  <si>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</si>
  <si>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</si>
  <si>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</si>
  <si>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</si>
  <si>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</si>
  <si>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</si>
  <si>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</si>
  <si>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</si>
  <si>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</si>
  <si>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</si>
  <si>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</si>
  <si>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</si>
  <si>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</si>
  <si>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</si>
  <si>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</si>
  <si>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</si>
  <si>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</si>
  <si>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</si>
  <si>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</si>
  <si>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</si>
  <si>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</si>
  <si>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</si>
  <si>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</si>
  <si>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</si>
  <si>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</si>
  <si>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</si>
  <si>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</si>
  <si>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</si>
  <si>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</si>
  <si>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</si>
  <si>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</si>
  <si>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</si>
  <si>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</si>
  <si>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</si>
  <si>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</si>
  <si>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</si>
  <si>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</si>
  <si>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</si>
  <si>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</si>
  <si>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</si>
  <si>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</si>
  <si>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</si>
  <si>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</si>
  <si>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</si>
  <si>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</si>
  <si>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</si>
  <si>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</si>
  <si>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</si>
  <si>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</si>
  <si>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</si>
  <si>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</si>
  <si>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</si>
  <si>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</si>
  <si>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</si>
  <si>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</si>
  <si>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</si>
  <si>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</si>
  <si>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</si>
  <si>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</si>
  <si>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</si>
  <si>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</si>
  <si>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</si>
  <si>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</si>
  <si>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</si>
  <si>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</si>
  <si>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</si>
  <si>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</si>
  <si>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</si>
  <si>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</si>
  <si>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</si>
  <si>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</si>
  <si>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</si>
  <si>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</si>
  <si>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</si>
  <si>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</si>
  <si>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</si>
  <si>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</si>
  <si>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</si>
  <si>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</si>
  <si>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</si>
  <si>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</si>
  <si>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</si>
  <si>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</si>
  <si>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</si>
  <si>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</si>
  <si>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</si>
  <si>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</si>
  <si>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</si>
  <si>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</si>
  <si>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</si>
  <si>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</si>
  <si>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</si>
  <si>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</si>
  <si>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</si>
  <si>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</si>
  <si>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</si>
  <si>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</si>
  <si>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</si>
  <si>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</si>
  <si>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</si>
  <si>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</si>
  <si>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</si>
  <si>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</si>
  <si>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</si>
  <si>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</si>
  <si>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</si>
  <si>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</si>
  <si>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</si>
  <si>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</si>
  <si>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</si>
  <si>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</si>
  <si>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</si>
  <si>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</si>
  <si>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</si>
  <si>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</si>
  <si>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</si>
  <si>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</si>
  <si>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</si>
  <si>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</si>
  <si>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</si>
  <si>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</si>
  <si>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</si>
  <si>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</si>
  <si>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</si>
  <si>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</si>
  <si>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</si>
  <si>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</si>
  <si>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</si>
  <si>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</si>
  <si>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</si>
  <si>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</si>
  <si>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</si>
  <si>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</si>
  <si>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</si>
  <si>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</si>
  <si>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</si>
  <si>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</si>
  <si>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</si>
  <si>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</si>
  <si>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</si>
  <si>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</si>
  <si>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</si>
  <si>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</si>
  <si>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</si>
  <si>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</si>
  <si>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</si>
  <si>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</si>
  <si>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</si>
  <si>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</si>
  <si>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</si>
  <si>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</si>
  <si>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</si>
  <si>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</si>
  <si>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</si>
  <si>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</si>
  <si>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</si>
  <si>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</si>
  <si>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</si>
  <si>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</si>
  <si>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</si>
  <si>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</si>
  <si>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</si>
  <si>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</si>
  <si>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</si>
  <si>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</si>
  <si>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</si>
  <si>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</si>
  <si>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</si>
  <si>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</si>
  <si>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</si>
  <si>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</si>
  <si>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</si>
  <si>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</si>
  <si>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</si>
  <si>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</si>
  <si>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</si>
  <si>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</si>
  <si>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</si>
  <si>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</si>
  <si>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</si>
  <si>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</si>
  <si>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</si>
  <si>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</si>
  <si>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</si>
  <si>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</si>
  <si>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</si>
  <si>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</si>
  <si>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</si>
  <si>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</si>
  <si>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</si>
  <si>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</si>
  <si>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</si>
  <si>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</si>
  <si>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</si>
  <si>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</si>
  <si>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</si>
  <si>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</si>
  <si>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</si>
  <si>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</si>
  <si>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</si>
  <si>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</si>
  <si>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</si>
  <si>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</si>
  <si>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</si>
  <si>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</si>
  <si>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</si>
  <si>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</si>
  <si>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</si>
  <si>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</si>
  <si>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</si>
  <si>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</si>
  <si>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</si>
  <si>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</si>
  <si>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</si>
  <si>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</si>
  <si>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</si>
  <si>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</si>
  <si>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</si>
  <si>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</si>
  <si>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</si>
  <si>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</si>
  <si>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</si>
  <si>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</si>
  <si>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</si>
  <si>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</si>
  <si>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</si>
  <si>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</si>
  <si>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</si>
  <si>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</si>
  <si>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</si>
  <si>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</si>
  <si>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</si>
  <si>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</si>
  <si>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</si>
  <si>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</si>
  <si>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</si>
  <si>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</si>
  <si>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</si>
  <si>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</si>
  <si>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</si>
  <si>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</si>
  <si>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</si>
  <si>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</si>
  <si>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</si>
  <si>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</si>
  <si>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</si>
  <si>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</si>
  <si>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</si>
  <si>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</si>
  <si>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</si>
  <si>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</si>
  <si>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</si>
  <si>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</si>
  <si>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</si>
  <si>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</si>
  <si>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</si>
  <si>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</si>
  <si>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</si>
  <si>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</si>
  <si>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</si>
  <si>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</si>
  <si>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</si>
  <si>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</si>
  <si>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</si>
  <si>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</si>
  <si>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</si>
  <si>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</si>
  <si>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</si>
  <si>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</si>
  <si>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</si>
  <si>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</si>
  <si>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</si>
  <si>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</si>
  <si>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</si>
  <si>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</si>
  <si>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</si>
  <si>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</si>
  <si>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</si>
  <si>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</si>
  <si>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</si>
  <si>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</si>
  <si>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</si>
  <si>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</si>
  <si>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</si>
  <si>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</si>
  <si>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</si>
  <si>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</si>
  <si>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</si>
  <si>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</si>
  <si>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</si>
  <si>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</si>
  <si>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</si>
  <si>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</si>
  <si>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</si>
  <si>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</si>
  <si>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</si>
  <si>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</si>
  <si>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</si>
  <si>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</si>
  <si>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</si>
  <si>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</si>
  <si>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</si>
  <si>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</si>
  <si>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</si>
  <si>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</si>
  <si>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</si>
  <si>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</si>
  <si>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</si>
  <si>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</si>
  <si>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</si>
  <si>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</si>
  <si>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</si>
  <si>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</si>
  <si>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</si>
  <si>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</si>
  <si>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</si>
  <si>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</si>
  <si>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</si>
  <si>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</si>
  <si>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</si>
  <si>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</si>
  <si>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</si>
  <si>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</si>
  <si>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</si>
  <si>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</si>
  <si>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</si>
  <si>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</si>
  <si>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</si>
  <si>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</si>
  <si>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</si>
  <si>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</si>
  <si>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</si>
  <si>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</si>
  <si>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</si>
  <si>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</si>
  <si>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</si>
  <si>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</si>
  <si>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</si>
  <si>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</si>
  <si>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</si>
  <si>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</si>
  <si>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</si>
  <si>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</si>
  <si>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</si>
  <si>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</si>
  <si>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</si>
  <si>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</si>
  <si>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</si>
  <si>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</si>
  <si>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</si>
  <si>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</si>
  <si>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</si>
  <si>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</si>
  <si>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</si>
  <si>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</si>
  <si>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</si>
  <si>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</si>
  <si>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</si>
  <si>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</si>
  <si>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</si>
  <si>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</si>
  <si>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</si>
  <si>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</si>
  <si>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</si>
  <si>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</si>
  <si>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</si>
  <si>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</si>
  <si>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</si>
  <si>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</si>
  <si>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</si>
  <si>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</si>
  <si>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</si>
  <si>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</si>
  <si>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</si>
  <si>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</si>
  <si>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</si>
  <si>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</si>
  <si>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</si>
  <si>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</si>
  <si>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</si>
  <si>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</si>
  <si>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</si>
  <si>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</si>
  <si>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</si>
  <si>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</si>
  <si>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</si>
  <si>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</si>
  <si>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</si>
  <si>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</si>
  <si>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</si>
  <si>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</si>
  <si>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</si>
  <si>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</si>
  <si>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</si>
  <si>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</si>
  <si>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</si>
  <si>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</si>
  <si>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</si>
  <si>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</si>
  <si>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</si>
  <si>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</si>
  <si>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</si>
  <si>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</si>
  <si>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</si>
  <si>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</si>
  <si>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</si>
  <si>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</si>
  <si>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</si>
  <si>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</si>
  <si>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</si>
  <si>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</si>
  <si>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</si>
  <si>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</si>
  <si>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</si>
  <si>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</si>
  <si>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</si>
  <si>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</si>
  <si>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</si>
  <si>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</si>
  <si>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</si>
  <si>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</si>
  <si>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</si>
  <si>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</si>
  <si>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</si>
  <si>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</si>
  <si>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</si>
  <si>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</si>
  <si>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</si>
  <si>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</si>
  <si>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</si>
  <si>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</si>
  <si>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</si>
  <si>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</si>
  <si>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</si>
  <si>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</si>
  <si>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</si>
  <si>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</si>
  <si>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</si>
  <si>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</si>
  <si>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</si>
  <si>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</si>
  <si>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</si>
  <si>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</si>
  <si>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</si>
  <si>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</si>
  <si>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</si>
  <si>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</si>
  <si>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</si>
  <si>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</si>
  <si>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</si>
  <si>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</si>
  <si>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</si>
  <si>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</si>
  <si>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</si>
  <si>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</si>
  <si>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</si>
  <si>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</si>
  <si>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</si>
  <si>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</si>
  <si>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</si>
  <si>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</si>
  <si>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</si>
  <si>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</si>
  <si>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</si>
  <si>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</si>
  <si>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</si>
  <si>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</si>
  <si>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</si>
  <si>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</si>
  <si>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</si>
  <si>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</si>
  <si>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</si>
  <si>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</si>
  <si>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</si>
  <si>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</si>
  <si>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</si>
  <si>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</si>
  <si>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</si>
  <si>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</si>
  <si>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</si>
  <si>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</si>
  <si>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</si>
  <si>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</si>
  <si>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</si>
  <si>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</si>
  <si>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</si>
  <si>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</si>
  <si>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</si>
  <si>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</si>
  <si>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</si>
  <si>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</si>
  <si>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</si>
  <si>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</si>
  <si>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</si>
  <si>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</si>
  <si>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</si>
  <si>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</si>
  <si>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</si>
  <si>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</si>
  <si>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</si>
  <si>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</si>
  <si>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</si>
  <si>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</si>
  <si>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</si>
  <si>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</si>
  <si>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</si>
  <si>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</si>
  <si>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</si>
  <si>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</si>
  <si>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</si>
  <si>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</si>
  <si>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</si>
  <si>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</si>
  <si>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</si>
  <si>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</si>
  <si>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</si>
  <si>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</si>
  <si>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</si>
  <si>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</si>
  <si>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</si>
  <si>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</si>
  <si>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</si>
  <si>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</si>
  <si>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</si>
  <si>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</si>
  <si>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</si>
  <si>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</si>
  <si>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</si>
  <si>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</si>
  <si>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</si>
  <si>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</si>
  <si>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</si>
  <si>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</si>
  <si>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</si>
  <si>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</si>
  <si>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</si>
  <si>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</si>
  <si>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</si>
  <si>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</si>
  <si>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</si>
  <si>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</si>
  <si>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</si>
  <si>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</si>
  <si>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</si>
  <si>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</si>
  <si>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</si>
  <si>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</si>
  <si>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</si>
  <si>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</si>
  <si>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</si>
  <si>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</si>
  <si>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</si>
  <si>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</si>
  <si>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</si>
  <si>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</si>
  <si>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</si>
  <si>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</si>
  <si>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</si>
  <si>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</si>
  <si>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</si>
  <si>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</si>
  <si>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</si>
  <si>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</si>
  <si>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</si>
  <si>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</si>
  <si>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</si>
  <si>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</si>
  <si>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</si>
  <si>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</si>
  <si>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</si>
  <si>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</si>
  <si>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</si>
  <si>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</si>
  <si>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</si>
  <si>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</si>
  <si>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</si>
  <si>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</si>
  <si>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</si>
  <si>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</si>
  <si>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</si>
  <si>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</si>
  <si>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</si>
  <si>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</si>
  <si>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</si>
  <si>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</si>
  <si>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</si>
  <si>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</si>
  <si>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</si>
  <si>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</si>
  <si>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</si>
  <si>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</si>
  <si>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</si>
  <si>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</si>
  <si>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</si>
  <si>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</si>
  <si>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</si>
  <si>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</si>
  <si>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</si>
  <si>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</si>
  <si>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</si>
  <si>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</si>
  <si>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</si>
  <si>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</si>
  <si>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</si>
  <si>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</si>
  <si>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</si>
  <si>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</si>
  <si>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</si>
  <si>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</si>
  <si>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</si>
  <si>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</si>
  <si>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</si>
  <si>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</si>
  <si>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</si>
  <si>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</si>
  <si>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</si>
  <si>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</si>
  <si>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</si>
  <si>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</si>
  <si>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</si>
  <si>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</si>
  <si>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</si>
  <si>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</si>
  <si>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</si>
  <si>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</si>
  <si>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</si>
  <si>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</si>
  <si>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</si>
  <si>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</si>
  <si>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</si>
  <si>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</si>
  <si>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</si>
  <si>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</si>
  <si>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</si>
  <si>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</si>
  <si>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</si>
  <si>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</si>
  <si>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</si>
  <si>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</si>
  <si>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</si>
  <si>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</si>
  <si>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</si>
  <si>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</si>
  <si>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</si>
  <si>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</si>
  <si>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</si>
  <si>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</si>
  <si>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</si>
  <si>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</si>
  <si>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</si>
  <si>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</si>
  <si>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</si>
  <si>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</si>
  <si>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</si>
  <si>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</si>
  <si>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</si>
  <si>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</si>
  <si>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</si>
  <si>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</si>
  <si>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</si>
  <si>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</si>
  <si>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</si>
  <si>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</si>
  <si>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</si>
  <si>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</si>
  <si>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</si>
  <si>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</si>
  <si>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</si>
  <si>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</si>
  <si>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</si>
  <si>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</si>
  <si>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</si>
  <si>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</si>
  <si>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</si>
  <si>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</si>
  <si>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</si>
  <si>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</si>
  <si>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</si>
  <si>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</si>
  <si>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</si>
  <si>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</si>
  <si>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</si>
  <si>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</si>
  <si>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</si>
  <si>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</si>
  <si>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</si>
  <si>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</si>
  <si>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</si>
  <si>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</si>
  <si>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</si>
  <si>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</si>
  <si>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</si>
  <si>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</si>
  <si>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</si>
  <si>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</si>
  <si>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</si>
  <si>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</si>
  <si>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</si>
  <si>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</si>
  <si>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</si>
  <si>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</si>
  <si>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</si>
  <si>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</si>
  <si>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</si>
  <si>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</si>
  <si>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</si>
  <si>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</si>
  <si>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</si>
  <si>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</si>
  <si>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</si>
  <si>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</si>
  <si>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</si>
  <si>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</si>
  <si>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</si>
  <si>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</si>
  <si>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</si>
  <si>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</si>
  <si>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</si>
  <si>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</si>
  <si>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</si>
  <si>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</si>
  <si>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</si>
  <si>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</si>
  <si>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</si>
  <si>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</si>
  <si>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</si>
  <si>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</si>
  <si>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</si>
  <si>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</si>
  <si>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</si>
  <si>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</si>
  <si>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</si>
  <si>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</si>
  <si>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</si>
  <si>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</si>
  <si>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</si>
  <si>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</si>
  <si>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</si>
  <si>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</si>
  <si>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</si>
  <si>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</si>
  <si>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</si>
  <si>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</si>
  <si>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</si>
  <si>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</si>
  <si>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</si>
  <si>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</si>
  <si>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</si>
  <si>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</si>
  <si>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</si>
  <si>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</si>
  <si>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</si>
  <si>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</si>
  <si>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</si>
  <si>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</si>
  <si>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</si>
  <si>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</si>
  <si>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</si>
  <si>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</si>
  <si>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</si>
  <si>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</si>
  <si>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</si>
  <si>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</si>
  <si>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</si>
  <si>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</si>
  <si>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</si>
  <si>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</si>
  <si>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</si>
  <si>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</si>
  <si>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</si>
  <si>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</si>
  <si>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</si>
  <si>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</si>
  <si>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</si>
  <si>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</si>
  <si>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</si>
  <si>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</si>
  <si>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</si>
  <si>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</si>
  <si>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</si>
  <si>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</si>
  <si>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</si>
  <si>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</si>
  <si>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</si>
  <si>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</si>
  <si>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</si>
  <si>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</si>
  <si>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</si>
  <si>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</si>
  <si>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</si>
  <si>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</si>
  <si>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</si>
  <si>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</si>
  <si>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</si>
  <si>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</si>
  <si>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</si>
  <si>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</si>
  <si>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</si>
  <si>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</si>
  <si>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</si>
  <si>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</si>
  <si>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</si>
  <si>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</si>
  <si>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</si>
  <si>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</si>
  <si>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</si>
  <si>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</si>
  <si>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</si>
  <si>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</si>
  <si>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</si>
  <si>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</si>
  <si>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</si>
  <si>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</si>
  <si>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</si>
  <si>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</si>
  <si>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</si>
  <si>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</si>
  <si>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</si>
  <si>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</si>
  <si>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</si>
  <si>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</si>
  <si>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</si>
  <si>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</si>
  <si>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</si>
  <si>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</si>
  <si>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</si>
  <si>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</si>
  <si>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</si>
  <si>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</si>
  <si>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</si>
  <si>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</si>
  <si>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</si>
  <si>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</si>
  <si>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</si>
  <si>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</si>
  <si>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</si>
  <si>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</si>
  <si>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</si>
  <si>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</si>
  <si>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</si>
  <si>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</si>
  <si>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</si>
  <si>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</si>
  <si>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</si>
  <si>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</si>
  <si>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</si>
  <si>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</si>
  <si>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</si>
  <si>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</si>
  <si>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</si>
  <si>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</si>
  <si>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</si>
  <si>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</si>
  <si>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</si>
  <si>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</si>
  <si>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</si>
  <si>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</si>
  <si>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</si>
  <si>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</si>
  <si>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</si>
  <si>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</si>
  <si>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</si>
  <si>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</si>
  <si>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</si>
  <si>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</si>
  <si>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</si>
  <si>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</si>
  <si>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</si>
  <si>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</si>
  <si>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</si>
  <si>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</si>
  <si>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</si>
  <si>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</si>
  <si>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</si>
  <si>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</si>
  <si>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</si>
  <si>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</si>
  <si>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</si>
  <si>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</si>
  <si>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</si>
  <si>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</si>
  <si>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</si>
  <si>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</si>
  <si>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</si>
  <si>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</si>
  <si>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</si>
  <si>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</si>
  <si>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</si>
  <si>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</si>
  <si>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</si>
  <si>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</si>
  <si>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</si>
  <si>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</si>
  <si>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</si>
  <si>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</si>
  <si>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</si>
  <si>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</si>
  <si>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</si>
  <si>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</si>
  <si>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</si>
  <si>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</si>
  <si>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</si>
  <si>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</si>
  <si>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</si>
  <si>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</si>
  <si>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</si>
  <si>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</si>
  <si>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</si>
  <si>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</si>
  <si>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</si>
  <si>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</si>
  <si>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</si>
  <si>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</si>
  <si>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</si>
  <si>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</si>
  <si>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</si>
  <si>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</si>
  <si>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</si>
  <si>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</si>
  <si>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</si>
  <si>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</si>
  <si>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</si>
  <si>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</si>
  <si>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</si>
  <si>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</si>
  <si>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</si>
  <si>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</si>
  <si>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</si>
  <si>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</si>
  <si>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</si>
  <si>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</si>
  <si>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</si>
  <si>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</si>
  <si>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</si>
  <si>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</si>
  <si>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</si>
  <si>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</si>
  <si>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</si>
  <si>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</si>
  <si>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</si>
  <si>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</si>
  <si>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</si>
  <si>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</si>
  <si>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</si>
  <si>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</si>
  <si>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</si>
  <si>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</si>
  <si>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</si>
  <si>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</si>
  <si>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</si>
  <si>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</si>
  <si>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</si>
  <si>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</si>
  <si>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</si>
  <si>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</si>
  <si>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</si>
  <si>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</si>
  <si>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</si>
  <si>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</si>
  <si>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</si>
  <si>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</si>
  <si>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</si>
  <si>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</si>
  <si>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</si>
  <si>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</si>
  <si>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</si>
  <si>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</si>
  <si>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</si>
  <si>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</si>
  <si>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</si>
  <si>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</si>
  <si>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</si>
  <si>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</si>
  <si>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</si>
  <si>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</si>
  <si>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</si>
  <si>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</si>
  <si>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</si>
  <si>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</si>
  <si>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</si>
  <si>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</si>
  <si>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</si>
  <si>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</si>
  <si>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</si>
  <si>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</si>
  <si>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</si>
  <si>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</si>
  <si>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</si>
  <si>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</si>
  <si>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</si>
  <si>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</si>
  <si>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</si>
  <si>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</si>
  <si>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</si>
  <si>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</si>
  <si>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</si>
  <si>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</si>
  <si>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</si>
  <si>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</si>
  <si>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</si>
  <si>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</si>
  <si>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</si>
  <si>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</si>
  <si>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</si>
  <si>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</si>
  <si>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</si>
  <si>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</si>
  <si>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</si>
  <si>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</si>
  <si>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</si>
  <si>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</si>
  <si>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</si>
  <si>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</si>
  <si>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</si>
  <si>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</si>
  <si>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</si>
  <si>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</si>
  <si>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</si>
  <si>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</si>
  <si>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</si>
  <si>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</si>
  <si>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</si>
  <si>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</si>
  <si>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</si>
  <si>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</si>
  <si>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</si>
  <si>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</si>
  <si>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</si>
  <si>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</si>
  <si>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</si>
  <si>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</si>
  <si>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</si>
  <si>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</si>
  <si>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</si>
  <si>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</si>
  <si>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</si>
  <si>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</si>
  <si>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</si>
  <si>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</si>
  <si>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</si>
  <si>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</si>
  <si>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</si>
  <si>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</si>
  <si>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</si>
  <si>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</si>
  <si>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</si>
  <si>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</si>
  <si>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</si>
  <si>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</si>
  <si>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</si>
  <si>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</si>
  <si>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</si>
  <si>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</si>
  <si>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</si>
  <si>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</si>
  <si>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</si>
  <si>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</si>
  <si>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</si>
  <si>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</si>
  <si>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</si>
  <si>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</si>
  <si>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</si>
  <si>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</si>
  <si>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</si>
  <si>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</si>
  <si>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</si>
  <si>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</si>
  <si>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</si>
  <si>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</si>
  <si>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</si>
  <si>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</si>
  <si>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</si>
  <si>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</si>
  <si>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</si>
  <si>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</si>
  <si>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</si>
  <si>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</si>
  <si>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</si>
  <si>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</si>
  <si>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</si>
  <si>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</si>
  <si>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</si>
  <si>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</si>
  <si>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</si>
  <si>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</si>
  <si>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</si>
  <si>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</si>
  <si>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</si>
  <si>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</si>
  <si>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</si>
  <si>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</si>
  <si>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</si>
  <si>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</si>
  <si>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</si>
  <si>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</si>
  <si>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</si>
  <si>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</si>
  <si>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</si>
  <si>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</si>
  <si>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</si>
  <si>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</si>
  <si>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</si>
  <si>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</si>
  <si>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</si>
  <si>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</si>
  <si>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</si>
  <si>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</si>
  <si>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</si>
  <si>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</si>
  <si>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</si>
  <si>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</si>
  <si>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</si>
  <si>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</si>
  <si>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</si>
  <si>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</si>
  <si>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</si>
  <si>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</si>
  <si>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</si>
  <si>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</si>
  <si>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</si>
  <si>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</si>
  <si>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</si>
  <si>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</si>
  <si>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</si>
  <si>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</si>
  <si>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</si>
  <si>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</si>
  <si>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</si>
  <si>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</si>
  <si>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</si>
  <si>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</si>
  <si>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</si>
  <si>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</si>
  <si>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</si>
  <si>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</si>
  <si>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</si>
  <si>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</si>
  <si>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</si>
  <si>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</si>
  <si>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</si>
  <si>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</si>
  <si>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</si>
  <si>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</si>
  <si>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</si>
  <si>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</si>
  <si>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</si>
  <si>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</si>
  <si>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</si>
  <si>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</si>
  <si>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</si>
  <si>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</si>
  <si>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</si>
  <si>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</si>
  <si>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</si>
  <si>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</si>
  <si>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</si>
  <si>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</si>
  <si>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</si>
  <si>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</si>
  <si>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</si>
  <si>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</si>
  <si>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</si>
  <si>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</si>
  <si>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</si>
  <si>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</si>
  <si>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</si>
  <si>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</si>
  <si>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</si>
  <si>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</si>
  <si>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</si>
  <si>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</si>
  <si>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</si>
  <si>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</si>
  <si>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</si>
  <si>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</si>
  <si>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</si>
  <si>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</si>
  <si>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</si>
  <si>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</si>
  <si>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</si>
  <si>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</si>
  <si>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</si>
  <si>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</si>
  <si>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</si>
  <si>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</si>
  <si>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</si>
  <si>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</si>
  <si>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</si>
  <si>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</si>
  <si>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</si>
  <si>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</si>
  <si>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</si>
  <si>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</si>
  <si>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</si>
  <si>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</si>
  <si>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</si>
  <si>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</si>
  <si>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</si>
  <si>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</si>
  <si>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</si>
  <si>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</si>
  <si>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</si>
  <si>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</si>
  <si>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</si>
  <si>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</si>
  <si>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</si>
  <si>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</si>
  <si>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</si>
  <si>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</si>
  <si>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</si>
  <si>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</si>
  <si>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</si>
  <si>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</si>
  <si>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</si>
  <si>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</si>
  <si>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</si>
  <si>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</si>
  <si>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</si>
  <si>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</si>
  <si>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</si>
  <si>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</si>
  <si>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</si>
  <si>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</si>
  <si>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</si>
  <si>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</si>
  <si>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</si>
  <si>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</si>
  <si>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</si>
  <si>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</si>
  <si>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</si>
  <si>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</si>
  <si>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</si>
  <si>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</si>
  <si>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</si>
  <si>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</si>
  <si>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</si>
  <si>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</si>
  <si>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</si>
  <si>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</si>
  <si>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</si>
  <si>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</si>
  <si>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</si>
  <si>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</si>
  <si>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</si>
  <si>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</si>
  <si>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</si>
  <si>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</si>
  <si>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</si>
  <si>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</si>
  <si>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</si>
  <si>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</si>
  <si>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</si>
  <si>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</si>
  <si>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</si>
  <si>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</si>
  <si>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</si>
  <si>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</si>
  <si>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</si>
  <si>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</si>
  <si>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</si>
  <si>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</si>
  <si>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</si>
  <si>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</si>
  <si>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</si>
  <si>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</si>
  <si>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</si>
  <si>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</si>
  <si>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</si>
  <si>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</si>
  <si>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</si>
  <si>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</si>
  <si>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</si>
  <si>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</si>
  <si>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</si>
  <si>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</si>
  <si>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</si>
  <si>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</si>
  <si>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</si>
  <si>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</si>
  <si>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</si>
  <si>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</si>
  <si>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</si>
  <si>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</si>
  <si>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</si>
  <si>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</si>
  <si>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</si>
  <si>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</si>
  <si>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</si>
  <si>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</si>
  <si>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</si>
  <si>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</si>
  <si>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</si>
  <si>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</si>
  <si>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</si>
  <si>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</si>
  <si>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</si>
  <si>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</si>
  <si>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</si>
  <si>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</si>
  <si>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</si>
  <si>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</si>
  <si>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</si>
  <si>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</si>
  <si>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</si>
  <si>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</si>
  <si>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</si>
  <si>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</si>
  <si>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</si>
  <si>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</si>
  <si>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</si>
  <si>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</si>
  <si>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</si>
  <si>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</si>
  <si>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</si>
  <si>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</si>
  <si>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</si>
  <si>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</si>
  <si>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</si>
  <si>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</si>
  <si>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</si>
  <si>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</si>
  <si>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</si>
  <si>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</si>
  <si>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</si>
  <si>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</si>
  <si>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</si>
  <si>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</si>
  <si>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</si>
  <si>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</si>
  <si>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</si>
  <si>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</si>
  <si>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</si>
  <si>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</si>
  <si>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</si>
  <si>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</si>
  <si>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</si>
  <si>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</si>
  <si>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</si>
  <si>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</si>
  <si>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</si>
  <si>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</si>
  <si>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</si>
  <si>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</si>
  <si>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</si>
  <si>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</si>
  <si>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</si>
  <si>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</si>
  <si>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</si>
  <si>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</si>
  <si>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</si>
  <si>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</si>
  <si>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</si>
  <si>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</si>
  <si>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</si>
  <si>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</si>
  <si>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</si>
  <si>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</si>
  <si>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</si>
  <si>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</si>
  <si>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</si>
  <si>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</si>
  <si>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</si>
  <si>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</si>
  <si>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</si>
  <si>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</si>
  <si>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</si>
  <si>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</si>
  <si>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</si>
  <si>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</si>
  <si>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</si>
  <si>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</si>
  <si>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</si>
  <si>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</si>
  <si>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</si>
  <si>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</si>
  <si>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</si>
  <si>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</si>
  <si>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</si>
  <si>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</si>
  <si>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</si>
  <si>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</si>
  <si>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</si>
  <si>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</si>
  <si>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</si>
  <si>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</si>
  <si>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</si>
  <si>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</si>
  <si>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</si>
  <si>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</si>
  <si>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</si>
  <si>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</si>
  <si>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</si>
  <si>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</si>
  <si>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</si>
  <si>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</si>
  <si>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</si>
  <si>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</si>
  <si>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</si>
  <si>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</si>
  <si>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</si>
  <si>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</si>
  <si>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</si>
  <si>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</si>
  <si>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</si>
  <si>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</si>
  <si>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</si>
  <si>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</si>
  <si>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</si>
  <si>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</si>
  <si>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</si>
  <si>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</si>
  <si>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</si>
  <si>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</si>
  <si>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</si>
  <si>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</si>
  <si>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</si>
  <si>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</si>
  <si>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</si>
  <si>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</si>
  <si>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</si>
  <si>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</si>
  <si>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</si>
  <si>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</si>
  <si>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</si>
  <si>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</si>
  <si>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</si>
  <si>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</si>
  <si>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</si>
  <si>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</si>
  <si>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</si>
  <si>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</si>
  <si>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</si>
  <si>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</si>
  <si>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</si>
  <si>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</si>
  <si>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</si>
  <si>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</si>
  <si>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</si>
  <si>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</si>
  <si>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</si>
  <si>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</si>
  <si>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</si>
  <si>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</si>
  <si>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</si>
  <si>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</si>
  <si>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</si>
  <si>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</si>
  <si>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</si>
  <si>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</si>
  <si>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</si>
  <si>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</si>
  <si>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Raseinių rajono vietos veiklos grupė „Raseinių krašto bendrija“</t>
  </si>
  <si>
    <t>RASE</t>
  </si>
  <si>
    <t>Didžioji dalis gyventojų gyvena gyvenamosiose vietovėse, kurių gyventojų skaičius nuo 201 iki 1000 gyventojų</t>
  </si>
  <si>
    <t>R4</t>
  </si>
  <si>
    <t>Didžioji dalis gyventojų - jauni, darbingi asmenys</t>
  </si>
  <si>
    <t>R7</t>
  </si>
  <si>
    <t>Teritorija geba įsisavinti ES paramą, gausu vietos bendruomenių, kurios aktyviai įgyvendina įvairius projektus</t>
  </si>
  <si>
    <t>R17; R29</t>
  </si>
  <si>
    <t>Vietos gyventojai linkę užsiimti verslu ir dirbti savarankiškai</t>
  </si>
  <si>
    <t>R13; R18; R20; R21</t>
  </si>
  <si>
    <t>R37; R38; R45; R46; R47; R48</t>
  </si>
  <si>
    <t>Teritorija palanki vystyti ūkininkavimo veiklą</t>
  </si>
  <si>
    <t>R24; R27; R39; R40</t>
  </si>
  <si>
    <t>Nedarbo lygis didesnis nei Šalies</t>
  </si>
  <si>
    <t>R15</t>
  </si>
  <si>
    <t>Nepakankamas vietos gyventojų išsilavinimo lygis įtakoja darbo jėgos kvalifikacinius pokyčius</t>
  </si>
  <si>
    <t>R9</t>
  </si>
  <si>
    <t>Silpnai vystomos alternatyvios žemės ūkio veiklos (paslaugos)</t>
  </si>
  <si>
    <t>Jaunų ūkininkų trūkumas, vyrauja smulkūs, nespecializuoti ūkiai</t>
  </si>
  <si>
    <t>R24; R27; R28</t>
  </si>
  <si>
    <t>Augantis socialinių paslaugų poreikis, kuris nėra patenkinamas</t>
  </si>
  <si>
    <t>R13; R15; R19</t>
  </si>
  <si>
    <t>R12; R31</t>
  </si>
  <si>
    <t>R7; R13; R15; R19</t>
  </si>
  <si>
    <t>Rajono teritorija yra turtinga unikalių gamtos išteklių, vaizdinga gamta tinkama rekreacijos ir turizmo vystymui</t>
  </si>
  <si>
    <t>R28; R43</t>
  </si>
  <si>
    <t>R5; R6</t>
  </si>
  <si>
    <t>R19; R13; R14</t>
  </si>
  <si>
    <t>iki 65 proc.</t>
  </si>
  <si>
    <t>iki 95 proc.</t>
  </si>
  <si>
    <t>iki 40 proc.</t>
  </si>
  <si>
    <t>iki 90 proc.</t>
  </si>
  <si>
    <t>Skatinti ekonominę plėtrą, kuriant darbo vietas, plečiant paslaugų spektrą, diegiant inovacijas, skaitmeninimą; turizmui palankios aplinkos plėtojimas</t>
  </si>
  <si>
    <t>Skatinti NVO verslumo iniciatyvas ir kitas veiklas, kurios didintų gyventojų užimtumą, stiprintų materialinę bazę, skatintų socialinę įtraukti</t>
  </si>
  <si>
    <t>VVG teritorijoje gausu jaunų, darbingo amžiaus gyventojų, kurie geba ir gali skatinti rajono ekonominę plėtrą kurdami naujas darbas ir taip prisidėdami ne tik prie nedarbo lygio mažėjimo, bet ir plėsdami įvairių paslaugų spektrą, atliepdami rajono socialinį aspektą prisidėti prie socialinės įtraukties didinimo. Rajone gausu ūkių, kurie gali išnaudoti galimybes ir diegti inovacijas ir skaitmeninimo technologijas, taip prisidėdami prie rajono gerovės.</t>
  </si>
  <si>
    <t>R7 – didžioji dalis rajono gyventojų jauni asmenys, R11 – mažėjantis pašalpų gavėjų skaičius, R12 – didėjantis socialinės globos ar rūpybos reikalaujančių asmenų skaičius, R18 – augo mažų ir vidutinių įmonių skaičius, R20, R21 – auga savarankiškai dirbančių asmenų skaičius, R19 – nedidelis apgyvendinimo įstaigų skaičius, R24, R25, R25, R27 – vyrauja smulkūs, augalininkystės ūkiai, valdomi vyresnių nei 55 m. vyrų, R39 – didžioji dalis rajono ploto – žemės ūkio naudmenos.</t>
  </si>
  <si>
    <t>Taip, atsižvelgta. Įvertinti apklausos rezultatai, kurie atliepia šį poreiki (rezultatai pridedami VPS prieduose).</t>
  </si>
  <si>
    <t xml:space="preserve">g.3 . Skatinti verslų kūrimąsi kaime, žemės ūkio veiklos įvairinimą </t>
  </si>
  <si>
    <t>h.5. Skatinti bioekonomikos verslus</t>
  </si>
  <si>
    <t xml:space="preserve">h.4 . Modernizuoti kaimo vietoves didinant gyvenimo sąlygų jose patrauklumą </t>
  </si>
  <si>
    <t>h.1. Skatinti kaimo gyventojų ir kaimo bendruomenių verslo iniciatyvas</t>
  </si>
  <si>
    <t xml:space="preserve">h.2. Didinti kaimo gyventojų užimtumą ir  socialinę įtrauktį </t>
  </si>
  <si>
    <t>VVG teritorijoje gausu NVO, kurios geba įgyvendinti įvairius projektus, kurti naujas paslaugas, skatinti vietos gyventojų užimtumą ir socialinę įtraukti, organizuodamos įvairias veiklas, stiprindamos savo materialinę bazę, bei prisidėdamos prie viešosios infrastruktūros kūrimo ir plėtros, panaudojant ją vietos gyventojų poreikiams tenkinti, bei užimtumui didinti.</t>
  </si>
  <si>
    <t>R29 – rajone gausu kaimo bendruomenių, kurios geba įgyvendinti įvairius projektus, R9 – didžioji gyventojų dalis turi vidurinį arba pradinį išsilavinimą, R36 – gausu meno mėgėjų kolektyvų, R13 – didžioji gyventojų dalis užimti pramonės srityje, R10 – mažėjantis bedarbių skaičius, R7 – didžioji dalis gyventojų – jauni asmenys.</t>
  </si>
  <si>
    <t>Ekonominės rajono plėtros skatinimas, kuriant naujus verslus rajone</t>
  </si>
  <si>
    <t>Ekonominės rajono plėtros skatinimas, plėtojant esamus rajono verslus</t>
  </si>
  <si>
    <t>NVO socialinio verslo kūrimas ir plėtra</t>
  </si>
  <si>
    <t>Bendruomeninių verslumo iniciatyvų kūrimas ir plėtra</t>
  </si>
  <si>
    <t>Viešųjų paslaugų ir infrastruktūros prieinamumas vietos bendruomenei didinimas</t>
  </si>
  <si>
    <t>NVO iniciatyvų skatinimas, kultūros tradicijų, amatų saugojimas ir sklaida</t>
  </si>
  <si>
    <t>Vietos projektų pareiškėjų ir vykdytojų mokymas, įgūdžių įgijimas</t>
  </si>
  <si>
    <t>Teritorinio VVG bendradarbiavimo skatinimas</t>
  </si>
  <si>
    <t>Priemonės tikslas – skatinti ekonominę rajono plėtrą, vietos verslo iniciatyvas ir naujų darbų vietų kūrimąsi. Priemonė siejasi su BŽŪP tikslu SO8, kadangi bus skatinama vietos plėtra kaimo vietovėse, bioekonomikos verslų kūrimąsis, bei gyventojų užimtumas. Be kita ko bus mažinamas rajono nedarbas ir atliepia į vietos gyventojų poreikius – kurti naujas darbo vietas. 
Šia priemone siekiama prisidėti prie rajono ekonominio augimo, naujų darbo vietų kūrimo  (R.37), naujų verslo įmonių, įskaitant bioekonomikos verslus, kūrimo (R.39). Taip pat sudaryti palankesnes sąlygas vietos gyventojams naudotis įvairiomis paslaugomis (R.41)
VVG teritorija turi potencialo šiai priemonei įgyvendinti, nes didžioji dalis rajono gyventojų – jauni, darbingo amžiaus, kaimo vietovėse jaučiamas įvairių paslaugų trūkumas, o vietos gyventojai išreiškė poreikį kurti naujas darbo vietas, mažinant nedarbą.</t>
  </si>
  <si>
    <t>Ši priemonė prisideda prie VPS poreikio – skatinti ekonominę plėtrą, kuriant darbo vietas, plečiant paslaugų spektrą, diegiant inovacijas, skaitmeninimą; turizmui palankios aplinkos plėtojimas – tenkinimo,  kadangi kuriant naujus verslus bus paskatinta ekonominė plėtra, sukurtos naujos darbo vietos, išplėstas teikiamų paslaugų spektras rajone, užtikrinta turizmui palankios aplinkos plėtra. Pokyčių kiekybiniai rodikliai pateikti 14-oje lentelėje.</t>
  </si>
  <si>
    <t>Pagal maksimalią paramos sumą.</t>
  </si>
  <si>
    <t>Žr. 10.22 p.</t>
  </si>
  <si>
    <t>Priemonės tikslas – skatinti ekonominę rajono plėtrą, vietos verslo iniciatyvas ir naujų darbų vietų kūrimąsi. Priemonė siejasi su BŽŪP tikslu SO8, kadangi bus skatinama vietos plėtra kaimo vietovėse, bioekonomikos verslų kūrimąsis, bei gyventojų užimtumas. 
Šia priemone siekiama prisidėti prie rajono ekonominio augimo, naujų darbo vietų kūrimo  (R.37), naujų verslo įmonių, įskaitant bioekonomikos verslus, kūrimo (R.39). Taip pat sudaryti palankesnes sąlygas vietos gyventojams naudotis įvairiomis paslaugomis (R.41)
VVG teritorija turi potencialo šiai priemonei įgyvendinti, nes didžioji dalis rajono gyventojų – jauni, darbingo amžiaus, kaimo vietovėse jaučiamas įvairių paslaugų trūkumas, o vietos gyventojai išreiškė poreikį kurti naujas darbo vietas, mažinant nedarbą. Taip pat VVG teritorijoje ne mažai veiklą vykdančių privačių fizinių ir juridinių asmenų, kurie galėtų plėsti savo verslus ir prisidėti prie VPS tikslų ir rajono poreikių įgyvendinimo.</t>
  </si>
  <si>
    <t>Ši priemonė prisideda prie VPS poreikio – skatinti ekonominę plėtrą, kuriant darbo vietas, plečiant paslaugų spektrą, diegiant inovacijas, skaitmeninimą – tenkinimo,  kadangi plėtojant esamus verslus bus paskatinta ekonominė plėtra ir inovacijų diegimas, sukurtos naujos darbo vietos, išplėstas teikiamų paslaugų spektras rajone. Pokyčių kiekybiniai rodikliai pateikti 14-oje lentelėje.</t>
  </si>
  <si>
    <t>Žr. 10.22 p. Skaičius apskaičiuotas įvertinus ankstesnio laikotarpio patirtį.</t>
  </si>
  <si>
    <t>Ši priemonė prisideda prie VPS poreikio – skatinti ekonominę plėtrą, kuriant darbo vietas, plečiant paslaugų spektrą, diegiant inovacijas, skaitmeninimą – tenkinimo,  kadangi skatinant žemės ūkio sektoriaus pokyčius bus paskatinta ir rajono ekonominė plėtra, skaitmeninimas ir inovacijų diegimas, sukurtos naujos darbo vietos. Pokyčių kiekybiniai rodikliai pateikti 14-oje lentelėje.</t>
  </si>
  <si>
    <t xml:space="preserve">Parama teikiama įvairių  žemės ūkio verslų kūrimui ir plėtrai, produktų gamybai, apdorojimui, perdirbimui, jų pardavimui, taip pat inovacijų diegimui ir ūkių skaitmeninimui </t>
  </si>
  <si>
    <t xml:space="preserve">1. parama skirta investicijoms į ŽŪ skaitmeninimą; 
2. Paraišką teikia fizinis asmuo jaunesnis kaip 40 metų 
3. Investuojama į žemės ūkio produkcijos perdirbimą ir rinkodarą </t>
  </si>
  <si>
    <t>Nėra galimybės to padaryti, nes suplanuotas 1 VP, o seniūnijų yra - 11.</t>
  </si>
  <si>
    <t>Nėra galimybės to padaryti, nes suplanuoti 4 VP, o seniūnijų yra - 11.</t>
  </si>
  <si>
    <t>Pareiškėjai turės galimybę pasirinkti ar projektą įgyvendinti su partneriais ir ne, papildomų atrankos balų už tai skirti neplanuojama</t>
  </si>
  <si>
    <t>Priemonės tikslas – įvairinti socialinių paslaugų teikimą vietos gyventojams, prisidėti prie rajono socialinių problemų sprendimo, kuriant ir plėtojant socialinį verslą. Bus siekiama kurti ir plėtoti vietos gyventojams reikalingas socialinės pagalbos paslaugas. Priemonė siejasi su BŽŪP tikslu SO8, kadangi bus skatinamas užimtumas, prisidedama prie socialinės įtraukties ir vietos plėtros kaimo vietovėse. 
Šia priemone siekiama prisidėti prie rajono ekonominės plėtros, naujų darbo vietų kūrimo  (R.37), naujų verslo šakų kūrimo ir plėtros (R.39). Taip pat sudaryti palankesnes sąlygas vietos gyventojams naudotis įvairiomis paslaugomis (R.41) ir skatinti socialinę įtrauktį (R.42) rajone.
VVG teritorija turi potencialo šiai priemonei įgyvendinti, nes keičiasi gyventojų socialiniai poreikiai, vis didesniam gyventojų skaičiui, ypatingai senjorams, socialiai atskirtiems žmonėms, reikalinga priežiūra namuose ir įvairių papildomų socialinių paslaugų teikimas</t>
  </si>
  <si>
    <t>Ši priemonė prisideda prie VPS poreikio – skatinti ekonominę plėtrą, kuriant darbo vietas, plečiant paslaugų spektrą, diegiant inovacijas, skaitmeninimą; turizmui palankios aplinkos plėtojimas – tenkinimo,  kadangi kuriant naujus ar plečiant esamus socialinius verslus bus paskatinta ekonominė plėtra, sukurtos naujos darbo vietos, išplėstas teikiamų socialinių paslaugų spektras rajone. Pokyčių kiekybiniai rodikliai pateikti 14-oje lentelėje.</t>
  </si>
  <si>
    <t>Parama teikiama socialinio verslo kūrimui ir plėtrai, atsižvelgiant į konkrečioje vietovėje iškilusius gyventojų socialinius poreikius. Pagal priemonę bus remiamos veiklos sritys: vaikų priežiūra, paslaugos senjorams, pagalba socialiai atskirtiems žmonėms, įvairios kitos socialinės paslaugos.</t>
  </si>
  <si>
    <t>VVG teritorijos gyventojai: vaikai, senjorai, socialiai atskirti žmonės, kuriems bus teikiamos viešosios paslaugos, NVO</t>
  </si>
  <si>
    <t>1. Didesnis potencialių naudos gavėjų skaičius
2. Projektas įgyvendinamas partnerystėje su kitomis organizacijomis
3. Didesnis sukurtų naujų darbo vietų skaičius</t>
  </si>
  <si>
    <t>Pareiškėjai turės galimybę pasirinkti ar projektą įgyvendinti su partneriais ir ne, numatyti papildomi atrankos balai</t>
  </si>
  <si>
    <t>Priemonės tikslas – skatinti NVO verslumo iniciatyvas ir kitas veiklas (švietimas, edukacijos), kurios stiptintų jų materialinę bazę, prisidėtų prie vietos gyventojų užimtmo ir socialinės įtraukties skaitinimo, kuriant galimas ekonominės veiklos iniciatyvas. Priemonė siejasi su BŽŪP tikslu SO8, kadangi bus skatinamas užimtumas, prisidedama prie socialinės įtraukties ir vietos plėtros kaimo vietovėse. 
Šia priemone siekiama sudaryti palankesnes sąlygas vietos gyventojams naudotis įvairiomis paslaugomis (R.41) ir skatinti socialinę įtrauktį (R.42) rajone.
VVG teritorija turi potencialo šiai priemonei įgyvendinti, nes rajone gausu aktyvių kaimo bendruomenių, kurios prisideda prie rajono žmonių problemų sprendimo, turi gebėjimų įgyvendinti projektus, todėl jų gebėjimai galėtų būti išnaudoti kuriant verslumo iniaciatyvas ir skatinant vietos gyventojų užimtumą, galimybę įsidarbinti ir pan.</t>
  </si>
  <si>
    <t>Ši priemonė prisideda prie VPS poreikio – skatinti NVO verslumo iniciatyvas ir kitas veiklas, kurios didintų gyventojų užimtumą, stiprintų materialinę bazę, skatintų socialinę įtraukti, kadangi kuriant verslumo iniciatyvas būtų prisidedam prie rajono gyventojų užimtumo, padidintas teikiamų paslaugų spektras, užtikrinta didesnė vietos gyventojų galimybė pasinaudoti paslaugomis. Taip kuriant teikiamą pokyti rajono socialiame ir ekonominiame gyvenime.</t>
  </si>
  <si>
    <t>VVG teritorijos gyventojai: vaikai, senjorai, socialiai atskirti žmonės, kuriems bus teikiamos viešosios paslaugos, NVO, turistai</t>
  </si>
  <si>
    <t>Viešieji juridiniai asmenys; asociacijos; biudžetinės įstaigos</t>
  </si>
  <si>
    <t>Nėra galimybės to padaryti, nes suplanuoti 2 VP, o seniūnijų yra - 11.</t>
  </si>
  <si>
    <t>Suplanuota 20 VP, o seniūnijų yra - 11.</t>
  </si>
  <si>
    <t xml:space="preserve">Priemonės tikslas - įgyvendinant švietimo, kultūros, sporto, socialinės įtraukties, bei fizinio aktyvumo iniciatyvas, kurti prieinamą viešąją, socialinę infrastruktūrą, tenkinančią įvairių vietos gyventojų ir organizacijų poreikius. 
Priemonė siejasi su BŽŪP tikslu SO8, kadangi bus skatinamas užimtumas, prisidedama prie socialinės įtraukties ir vietos plėtros kaimo vietovėse, sukuriant didesnę viešųjų, socialinių paslaugų įvairovę kaimo vietovėse.
Šia priemone siekiama sudaryti palankesnes sąlygas vietos gyventojams naudotis įvairiomis paslaugomis ir infrastruktūra (R.41), bei skatinti socialinę įtrauktį (R.42) rajone.
VVG teritorija turi potencialo šiai priemonei įgyvendinti, nes rajone gausu viešosios infrastruktūros, kuri galėtų dar labiau prisidėti prie rajono socialinių pokyčių įgyvendinimo. Apklausos metu daugiau nei puse (52,8 proc.) vietos gyventojų nurodė, kad reikalinga finansuoti viešosios infrastruktūros plėtrą. </t>
  </si>
  <si>
    <t>Remiami projektai, kurie skirti tradicinių VVG teritorijos švenčių organizavimui, kultūros ir meno, sporto kolektyvų veiklos skatinimui, vietos krašto amatų veiklos skatinimui, kultūrinės materialinės bazės stiprinimas ir kt.</t>
  </si>
  <si>
    <t>VVG teritorijos gyventojai</t>
  </si>
  <si>
    <t>Ši priemonė prisideda prie VPS poreikio – skatinti NVO verslumo iniciatyvas ir kitas veiklas, kurios didintų gyventojų užimtumą, stiprintų materialinę bazę, skatintų socialinę įtraukti – tenkinimo, kadangi organizuojant mokymus ir gerosios patirties išvykas, būtų prisidedam prie rajono gyventojų užimtumo, įgyta žinių, kaip padidinti teikiamų paslaugų spektrą, kuriamas teikiamas pokyti rajono kultūriniame, socialiame ir visuomeniniame gyvenime.</t>
  </si>
  <si>
    <t>Remiama: mokymų (verslumo, inovacijų taikymo, lyderystės, kooperacijos, paslaugų teikimo ir t.t.) organizavimas; gerosios patirties veiklų, kuriomis siekiama susipažinti su kitų rajonų gerąją patirtimi, organizavimas</t>
  </si>
  <si>
    <t>VVG teritorijos vietos gyventojai - potencialūs vietos projektų pareiškėjai ir vykdytojai</t>
  </si>
  <si>
    <t>1. Didesnis projekto dalyvių, t.y. dalyvavusių mokymuose asmenų skaičius;
2. Didesnis projekto įgyvendinimo metu suorganizuotų mokymo renginių skirtinga tematika skaičius</t>
  </si>
  <si>
    <t>Nėra galimybės to padaryti, nes suplanuoti 6 VP, o seniūnijų yra - 11.</t>
  </si>
  <si>
    <t>Pagal priemonę planuojama paremti 1 vietos projektą. Planuojama, kad vieną projektą įgyvendins vienas ūkis. Skaitmeninių ūkininkavimo technologijų diegimas yra privalomas visuose, pagal šią priemonė,finansuojamuose vietos projektuose, todėl 1 projektas yra 1 ūkis</t>
  </si>
  <si>
    <t>Pagal šią priemonę bus įgyvendinama 4  VP, skaičiuojama, kad vienas projektas turės sukurti ne mažiau kaip 1 darbo vietą,  viso 4 darbo vietos</t>
  </si>
  <si>
    <t>Pagal šią priemonę bus įgyvendinama 4  VP, skaičiuojama, kad vienas projektas turės sukurti ne mažiau kaip 1,5 darbo vietos,  viso 6 darbo vietos</t>
  </si>
  <si>
    <t>Pagal šią priemonę bus įgyvendinamas 1  VP, skaičiuojama, kad vienas projektas turės sukurti ne mažiau kaip 1 darbo vietą,  viso 1 darbo vieta</t>
  </si>
  <si>
    <t>Pagal šią priemonę bus įgyvendinami 4 VP, rodiklis skaičiuojamas pagal galimus pareiškėjus, planuojama, kad 1 pareiškėjas pateiks 1 projektą, todėl 4 projektai yra 4 verslo subjektai</t>
  </si>
  <si>
    <t>Pagal šią priemonę bus įgyvendinamas 1 VP, rodiklis skaičiuojamas pagal galimus pareiškėjus, planuojama, kad 1 pareiškėjas pateiks 1 projektą</t>
  </si>
  <si>
    <t xml:space="preserve">Pagal priemonę planuojama paremti 4 VP. Vieną projektą įgyvendins vienas juridinis asmuo, tikėtina, kad iš skirtingų seniūnijų. Skaičiuojama, kad potencialiai galintys gauti naudą asmenys po vieno projekto įgyvendinimo bus apie 5 žm., viso 20. </t>
  </si>
  <si>
    <t>Pagal priemonę planuojama paremti 1 VP. Skaičiuojama, kad potencialiai galintys gauti naudą asmenys po vieno projekto įgyvendinimo bus apie 50 žm.</t>
  </si>
  <si>
    <t xml:space="preserve">Pagal priemonę planuojama paremti 6 VP. Vieną projektą įgyvendins vienas juridinis asmuo, tikėtina, kad iš skirtingų seniūnijų. Skaičiuojama, kad potencialiai galintys gauti naudą asmenys po vieno projekto įgyvendinimo bus apie 10 žm., viso 60. </t>
  </si>
  <si>
    <t xml:space="preserve">Pagal priemonę planuojama paremti 2 VP. Vieną projektą įgyvendins vienas juridinis asmuo, tikėtina, kad iš skirtingų seniūnijų. Skaičiuojama, kad potencialiai galintys gauti naudą asmenys po vieno projekto įgyvendinimo bus apie 250 žm., viso 500. </t>
  </si>
  <si>
    <t>1 poreikis. Skatinti ekonominę plėtrą, kuriant darbo vietas, plečiant paslaugų spektrą, diegiant inovacijas, skaitmeninimą; turizmui palankios aplinkos plėtojimas</t>
  </si>
  <si>
    <t>2 poreikis. Skatinti NVO verslumo iniciatyvas ir kitas veiklas, kurios didintų gyventojų užimtumą, stiprintų materialinę bazę, skatintų socialinę įtraukti</t>
  </si>
  <si>
    <t>1 proc.</t>
  </si>
  <si>
    <t>5 proc.</t>
  </si>
  <si>
    <t>Fiziniai ir juridiniai asmenys: ūkininkas ar kitas fizinis asmuo, labai maža įmonė, maža įmonė, kurie registruoti ir veiklą vykdo VVG teritorijoje</t>
  </si>
  <si>
    <t>Parama teikiama kurti verslus įvairiai ne žemės ūkio veiklai, produktų gamybai, apdorojimui, perdirbimui, jų pardavimui, taip pat socialinių ir kitų paslaugų teikimui, įskaitant paslaugas žemės ūkiui; aktyvaus poilsio ir kitos turizmo organizavimo veiklos vykdymui. Turi būti kuriamos naujos DV</t>
  </si>
  <si>
    <t>Sąlygos nustatytos SP ir VP administravimo taisyklėse</t>
  </si>
  <si>
    <t>Parama teikiama įvairių ne žemės ūkio verslų plėtrai, produktų gamybai, apdorojimui, perdirbimui, jų pardavimui, taip pat paslaugų teikimui, įskaitant paslaugas žemės ūkiui; taip pat inovacijų diegimui ir bioekonomikos principų diegiui versle. Turi būti kuriamos naujos darbo vietos</t>
  </si>
  <si>
    <t>Ūkininkai, įregistravę ūkį ir žemės ūkio valdą savo vardu, veikiantys VVG teritorijoje</t>
  </si>
  <si>
    <t>Juridiniai asmenys - NVO, VšĮ. Pareiškėjas yra registruotas ir veiklą vykdo VVG teritorijoje</t>
  </si>
  <si>
    <t>Finansuojami projektai, skirti viešųjų, socialinių paslaugų (socialinių, švietimo, kultūros, sporto ir kt.) įvairovės kaimo vietovėse didinimui, modernizavimui, prieinamumo didinimui. Turi būti kuriama nauja paslauga, kurios nėra toje teritorijoje</t>
  </si>
  <si>
    <t>Gyventojų sk, kuriems pagerėjo sąlygos naudotis socialinės paslaugomis (Valstybės duomenų agentūros duomenys apie gyv. sk.)</t>
  </si>
  <si>
    <t>Gyventojų sk, kuriems įsitraukė į organizuojamas veiklas, renginius (Valstybės duomenų agentūros duomenys apie gyv. sk.)</t>
  </si>
  <si>
    <t>Gyventojų sk, kuriems įsitraukė į organizuojamas veiklas, mokymus (Valstybės duomenų agentūros duomenys apie gyv. sk.)</t>
  </si>
  <si>
    <t>Statsitikos duomenimis Raseinių r. sav. 2023 m. pradžioje veikė 638 MVĮ, siekiama, kad pasinaudojus paramą bus sukurti bent jau 2 nauji verslo subjektai. Įvertinus tai, kad pareiškėjai gali būti ir fiziniai asmenys (Valstybės duomenų agentūros duomenys)</t>
  </si>
  <si>
    <t>Verslai, kurie savo veikloje diegs inovacijas pasinaudojus parama (VVG informacija)</t>
  </si>
  <si>
    <t>Sukurtos naujos paslaugos, kurių trūksta toje gyvenamojoje vietoje (VVG duomenys)</t>
  </si>
  <si>
    <t>Gyventojų sk, kuriems pagerėjo sąlygos naudotis  paslaugomis (Valstybės duomenų agentūros duomenys apie gyv. sk.)</t>
  </si>
  <si>
    <t>Priemonės tikslas – skatinant inovacijų diegimą ir investicijas į skaitmenizavimą, žemės ūkio sektoriaus modernizavimą rajone. Priemonės įgyvendinimas skatins produkcijos iš vietos žaliavų gaminimą, ūkyje užaugintos produkcijos perdirbimą, inovacijų, skaitmeninimo, naujų technologijų, bei procesų diegimą, siekiant sukurti geresnės kokybės produktus. Ši priemonė siejasi su pagrindiniu BŽŪP tikslu XCO, kadangi bus diegiamos inovacijos ir skaitmeninimas.
Šia priemone siekiama prisidėti prie rajono ŽŪ sektoriaus skaitmeninimo (R3) ir ekonominio augimo, naujų darbo vietų kūrimo  (R.37).
VVG teritorija turi potencialo šiai priemonei įgyvendinti, nes didžioji dalis rajono gyventojų – jauni, darbingo amžiaus, 66,38 proc. teritorijos sudaro žemės ūkio naudmenos, o rajone veikia beveik 4 000 įvairios specializacijos ir dydžių ūkiai.</t>
  </si>
  <si>
    <t>Remiami bendruomenių ir kitų pelno nesiekiančių organizacijų verslumą ir vietos gyventojų užimtumą skatinantys vietos projektai. Paslaugų, teikiamų kaimo gyventojams kūrimas ir plėtra, įskaitant įvairias socialines paslaugas.</t>
  </si>
  <si>
    <t>1. Didesnis potencialių naudos gavėjų skaičius
2. Projektas įgyvendinamas partnerystėje su kitomis organizacijomis
3. Projekto rezultatai skirti ne tik 1 teritorijos, kurioje įgyvendinamas projektas, gyventojų poreikiams tenkinti
4. Projekto įgyvendinimo metu kuriamos paslaugos, vietos gyventojų poreikiams tenkinti, įskaitant įvairias socialines paslaugas.</t>
  </si>
  <si>
    <t>Ši priemonė prisideda prie VPS poreikio – skatinti NVO verslumo iniciatyvas ir kitas veiklas, kurios didintų gyventojų užimtumą, stiprintų materialinę bazę, skatintų socialinę įtraukti – tenkinimo, kadangi didinant viešosios infrastruktūros prieinamumą būtų prisidedam prie rajono gyventojų laisvalaikio užimtumo, padidintas teikiamų paslaugų spektras, užtikrinta didesnė vietos gyventojų galimybė pasinaudoti paslaugomis. Taip kuriant teikiamą pokyti rajono socialiame ir ekonominiame gyvenime.</t>
  </si>
  <si>
    <t>Panaudojant ES paramą ir turimus rajono resursus, skatinti smulkaus ir vidutinio verslo plėtrą VVG teritorijoje</t>
  </si>
  <si>
    <t>Turizmo, rekreacijos ir poilsio paslaugų plėtrai išnaudoti turimus unikalius kultūros ir gamtos išteklius</t>
  </si>
  <si>
    <t>Atsižvelgiant į  aktyvią NVO veiklą, panaudoti jų gebėjimus skatinant socialinę ir ekonominę NVO veiklą</t>
  </si>
  <si>
    <t>Reaguojant į demografinius pokyčius, skatinti socialinių paslaugų plėtrą ir jų kokybės gerinimą</t>
  </si>
  <si>
    <t>Žemės ūkių modernizacija, didinant produktyvumą</t>
  </si>
  <si>
    <t>Mažos investicijos į turizmo ir kompleksinę turizmo infrastuktūros plėtrą rajone</t>
  </si>
  <si>
    <t>Žmogiškojo kapitalo ir finansų verslo plėtrai trūkumas</t>
  </si>
  <si>
    <t>Sulėtėjęs ekonomikos augimas, auganti infliacija, ekonominės krizės</t>
  </si>
  <si>
    <t>Padidėsiantis socialinės paramos poreikis dėl mažėjančio gimstamumo ir senstančios visuomenės</t>
  </si>
  <si>
    <t>Paskatintos teritorijos inovacijos ir plėtojamas ūkių skaitmenizavimas, 1 ūkis gavęs paramą rajone savo veikloje įdiegs skaitmenines technologijas (VVG informacija)</t>
  </si>
  <si>
    <t>Sukurtos bendruomenių verslumo iniciatyvos - ekonominės veiklos (VVG informacija)</t>
  </si>
  <si>
    <t>Žr. į VPS I dalies 5 priedą.</t>
  </si>
  <si>
    <t>Priemonės tikslas – per teritorinio bendradarbiavimo projektus keistis gerąja patirtimi su kitomis VVG įgyvendinant VPS poreikį Nr. 2 – skatinti NVO verslumo iniciatyvas ir kitas veiklas, kurios didintų gyventojų užimtumą, stiprintų materialinę bazę, skatintų socialinę įtraukti. Priemonė siejasi su pagrindiniu BŽŪP tikslu SO8, kadangi bus skatinamos vietos iniciatyvos bei partnerystė, taip pat stiprinamas socialinis ir kultūrinis kapitalas, didinamas vietos gyventojų užimtumas. 
Atliktos apklausos metu 46,6 proc. respondentų nurodė, kad labai svarbu remti bendruomeniškumą skatinančias iniciatyvas, prisidėti prie sbeikatinimo priemonių aktyvinimo krypties (35 proc.), todėl VVG teritorija turi potencialo šiai priemonei įgyvendinti. Tai patvirtinta ir atlikta VVG teritorijos statistinė analizė.</t>
  </si>
  <si>
    <t>iki 100 proc.</t>
  </si>
  <si>
    <t>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kuriamas teikiamas pokyti rajono kultūriniame, socialiame ir visuomeniniame gyvenime.</t>
  </si>
  <si>
    <t>VVG teritorijos gyventojai, įskaitant socialinę atskirtį patiriančius</t>
  </si>
  <si>
    <t>Sukurta nauja paslauga, kurios nėra toje teritorijoje, kurioje įgyvendinamas VP (VVG informacija)</t>
  </si>
  <si>
    <t>VVG teritorijos gyventojai: vaikai, senjorai, socialiai pažeidžiami asmenys, kuriems bus teikiamos viešosios paslaugos, NVO, turistai</t>
  </si>
  <si>
    <t>Įgyvendintų teritorinio bendradarbiavimo projektų skaičius (VVG informacija)</t>
  </si>
  <si>
    <t>1. Didesnis naujai sukurtų darbo vietų skaičius;
2. Darbo vietos kuriamos jauniems (iki 40 metų) asmenims;
3. Projekto įgyvendinimo metu kuriamos paslaugos</t>
  </si>
  <si>
    <t>1. Didesnis naujai sukurtų darbo vietų skaičius;
2. Versle įgyvendinami žiedinės bioekonomikos principai;
3. Projekto veiklomis (rezultatais) kuriamos inovacijos teritorijos ir (arba) rajono lygmeniu.
4. Projekto įgyvendinimo metu kuriamos naujos arba plėčiamos jau vykdomos paslaugos</t>
  </si>
  <si>
    <t xml:space="preserve">Jaunų asmenų (iki 40 m.) sk, kuriems pagerėjo sąlygos naudotis viešąją infrastruktūra (Seniūnijų duomenys apie gyv. sk. 0-40 m.)“ </t>
  </si>
  <si>
    <t>3 proc.</t>
  </si>
  <si>
    <t>1. Didesnis potencialių naudos gavėjų skaičius
2. Projektas įgyvendinamas partnerystėje su kitomis organizacijomis
3. Projekto rezultatai skirti ne tik 1 teritorijos, kurioje įgyvendinamas projektas, gyventojų poreikiams tenkinti
4. Į projekto veiklas įtrauktas didesnis socialiai pažeidžiamų asmenų skaičius</t>
  </si>
  <si>
    <t>Priemonės tikslas – skatinti vietos gyventojų užimtumą, išsaugoti ir puoselėti krašto kultūrą, tradicijas, didinti socialinį, kultūrinį ir visuomeninį rajono gyventojų potencialą.
Priemonė siejasi su BŽŪP tikslu SO8, kadangi bus skatinamas užimtumas, prisidedama prie socialinės įtraukties ir vietos plėtros kaimo vietovėse.
Šia priemone siekiama skatinti socialinę įtrauktį (R.42) rajone.
Atliktos apklausos metu 46,6 proc. respondentų nurodė, kad labai svarbu remti bendruomeniškumą skatinančias iniciatyvas, prisidėti prie sbeikatinimo priemonių aktyvinimo krypties (35 proc.), todėl VVG teritorija turi potencialo šiai priemonei įgyvendinti.</t>
  </si>
  <si>
    <t xml:space="preserve">Priemonės tikslas – lavinti potencialių vietos projektų pareiškėjų ir projektų vykdytojų įgūdžius, ugdyti kompetencijas.
Priemonė siejasi su BŽŪP tikslu SO8, kadangi bus skatinamas užimtumas, prisidedama prie socialinės įtraukties ir vietos plėtros kaimo vietovėse.
Šia priemone siekiama suteikti žinių apie paslaugų teikimo galimybes, pasisemiant gerosios patirties, bei skatinti socialinę įtrauktį (R.42) rajone, sudarant sąlygas ugdyti kompetencijas mažiau galimybių turintiems.
VVG teritorija turi potencialo šiai priemonei įgyvendinti, nes apklausos metu vietos gyventojai nurodė, kad svarbu remti projektus, kurie prisideda prie mokymosi visą gyvenimą priemonių skatinimo, bendruomeniškumą skatinančių iniciatyvų ir savanorystę skatinančių veiklų. </t>
  </si>
  <si>
    <t>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suteikti žinių apie paslaugų teikimo galimybes ir jų spektro plėtimą rajone, kuriamas teikiamas pokyti rajono kultūriniame, socialiame ir visuomeniniame gyvenime.</t>
  </si>
  <si>
    <t>Pagal priemonę planuojama paremtas 1 VP. Skaičiuojama, kad potencialiai galintys gauti naudą socialiai pažeidžiami asmenys po vieno projekto įgyvendinimo bus apie 25 žm.</t>
  </si>
  <si>
    <t xml:space="preserve">Pagal priemonę planuojama paremti 6 VP. Skaičiuojama, kad potencialiai galintys gauti naudą socialiai pažeidžiami asmenys po vieno projekto įgyvendinimo bus apie 3 žm., viso 18. </t>
  </si>
  <si>
    <t xml:space="preserve">Pagal priemonę planuojama paremti 2 VP. Skaičiuojama, kad potencialiai galintys gauti naudą socialiai pažeidžiami asmenys po vieno projekto įgyvendinimo bus apie 25  žm., viso 50. </t>
  </si>
  <si>
    <t xml:space="preserve">Pagal priemonę planuojama paremti 20 VP. Skaičiuojama, kad potencialiai galintys gauti naudą socialiai pažeidžiami asmenys po vieno projekto įgyvendinimo bus apie 3 žm., viso 60. </t>
  </si>
  <si>
    <t xml:space="preserve">Pagal priemonę planuojama paremti 6 VP. Skaičiuojama, kad potencialiai galintys gauti naudą socialiai pažeidžiami asmenys po vieno projekto įgyvendinimo bus apie 1 žm., viso 6. </t>
  </si>
  <si>
    <t>Pagal šią priemonę bus įgyvendinami 6 VP, rodiklis skaičiuojamas pagal galimus pareiškėjus, planuojama, kad 1 pareiškėjas pateiks 1 projektą</t>
  </si>
  <si>
    <t>Vietos projektų mokymuose dalyvavusių asmenų skaičius (8 priemonė: 6 projektai po 15 asmenų)</t>
  </si>
  <si>
    <t>Skaitmeninimo skatinimas žemės ūkio sektoriuje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</si>
</sst>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sz val="11"/>
      <color theme="8"/>
      <name val="Calibri"/>
      <family val="2"/>
      <charset val="186"/>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770">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1" fillId="0" borderId="0" xfId="0" applyFont="1" applyAlignment="1">
      <alignment vertical="top"/>
    </xf>
    <xf numFmtId="0" fontId="21" fillId="0" borderId="0" xfId="0" applyFont="1" applyAlignment="1">
      <alignment horizontal="center" vertical="top"/>
    </xf>
    <xf numFmtId="0" fontId="21" fillId="0" borderId="0" xfId="0" applyFont="1" applyAlignment="1" applyProtection="1">
      <alignment vertical="top"/>
      <protection locked="0"/>
    </xf>
    <xf numFmtId="0" fontId="21"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3" fillId="0" borderId="0" xfId="0" applyFont="1" applyAlignment="1" applyProtection="1">
      <alignment vertical="top"/>
      <protection locked="0"/>
    </xf>
    <xf numFmtId="0" fontId="1" fillId="0" borderId="0" xfId="0" applyFont="1" applyAlignment="1" applyProtection="1">
      <alignment vertical="top"/>
      <protection locked="0"/>
    </xf>
    <xf numFmtId="0" fontId="23"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1"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3"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3"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3"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3" fillId="0" borderId="0" xfId="0" applyFont="1" applyAlignment="1">
      <alignment horizontal="center" vertical="top"/>
    </xf>
    <xf numFmtId="0" fontId="24" fillId="0" borderId="0" xfId="0" applyFont="1" applyAlignment="1">
      <alignment vertical="top"/>
    </xf>
    <xf numFmtId="0" fontId="9" fillId="2" borderId="11" xfId="0" applyFont="1" applyFill="1" applyBorder="1" applyAlignment="1">
      <alignment horizontal="center"/>
    </xf>
    <xf numFmtId="0" fontId="18"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2"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2" fillId="0" borderId="0" xfId="0" applyFont="1" applyAlignment="1">
      <alignment vertical="top"/>
    </xf>
    <xf numFmtId="0" fontId="14" fillId="2" borderId="1" xfId="0" applyFont="1" applyFill="1" applyBorder="1" applyAlignment="1">
      <alignment horizontal="center" vertical="top"/>
    </xf>
    <xf numFmtId="0" fontId="21" fillId="0" borderId="0" xfId="0" applyFont="1" applyAlignment="1">
      <alignment horizontal="center"/>
    </xf>
    <xf numFmtId="0" fontId="4" fillId="4" borderId="1" xfId="0" applyFont="1" applyFill="1" applyBorder="1" applyAlignment="1">
      <alignment horizontal="center" wrapText="1"/>
    </xf>
    <xf numFmtId="0" fontId="25" fillId="0" borderId="0" xfId="0" applyFont="1"/>
    <xf numFmtId="0" fontId="0" fillId="3" borderId="0" xfId="0" applyFill="1" applyAlignment="1">
      <alignment horizontal="center" vertical="top"/>
    </xf>
    <xf numFmtId="0" fontId="22"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7" fillId="4" borderId="2" xfId="0" applyFont="1" applyFill="1" applyBorder="1" applyAlignment="1">
      <alignment horizontal="center" vertical="top" wrapText="1"/>
    </xf>
    <xf numFmtId="0" fontId="27"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2" fillId="0" borderId="0" xfId="0" applyFont="1" applyProtection="1">
      <protection locked="0"/>
    </xf>
    <xf numFmtId="0" fontId="22"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2"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1" fillId="0" borderId="0" xfId="0" applyFont="1" applyAlignment="1">
      <alignment horizontal="left" vertical="top"/>
    </xf>
    <xf numFmtId="0" fontId="25"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30" fillId="2" borderId="1" xfId="0" applyFont="1" applyFill="1" applyBorder="1" applyAlignment="1">
      <alignment vertical="top"/>
    </xf>
    <xf numFmtId="0" fontId="30"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1"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1"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3"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3"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8"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2"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5"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3"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30"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30"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9" fillId="2" borderId="21" xfId="0" applyFont="1" applyFill="1" applyBorder="1" applyAlignment="1">
      <alignment horizontal="center" vertical="top" wrapText="1"/>
    </xf>
    <xf numFmtId="0" fontId="23"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9" fillId="2" borderId="21" xfId="0" applyFont="1" applyFill="1" applyBorder="1" applyAlignment="1">
      <alignment horizontal="center" vertical="top"/>
    </xf>
    <xf numFmtId="0" fontId="23"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17" fillId="0" borderId="24" xfId="0" applyFont="1" applyBorder="1" applyAlignment="1" applyProtection="1">
      <alignment horizontal="center" vertical="top"/>
      <protection locked="0"/>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 fillId="0" borderId="24" xfId="0" applyFont="1" applyBorder="1" applyAlignment="1" applyProtection="1">
      <alignment horizontal="center" vertical="top"/>
      <protection locked="0"/>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3"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6"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13" fillId="4" borderId="1" xfId="0" applyFont="1" applyFill="1" applyBorder="1" applyAlignment="1" applyProtection="1">
      <alignment vertical="top" wrapText="1"/>
      <protection locked="0"/>
    </xf>
    <xf numFmtId="0" fontId="30"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30" fillId="0" borderId="0" xfId="0" applyFont="1" applyAlignment="1">
      <alignment horizontal="center" vertical="top"/>
    </xf>
    <xf numFmtId="0" fontId="13" fillId="0" borderId="1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4"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30" fillId="2" borderId="14"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13" fillId="5" borderId="27" xfId="0" applyFont="1" applyFill="1" applyBorder="1" applyAlignment="1">
      <alignment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7"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0" fontId="13" fillId="2" borderId="22" xfId="0" applyFont="1" applyFill="1" applyBorder="1" applyAlignment="1" applyProtection="1">
      <alignment vertical="top" wrapText="1"/>
      <protection locked="0"/>
    </xf>
    <xf numFmtId="0" fontId="13" fillId="0" borderId="22" xfId="0" applyFont="1" applyBorder="1" applyAlignment="1" applyProtection="1">
      <alignment horizontal="left" vertical="top" wrapText="1"/>
      <protection locked="0"/>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2" borderId="33" xfId="0" applyFont="1" applyFill="1" applyBorder="1" applyAlignment="1" applyProtection="1">
      <alignment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20"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2" fontId="0" fillId="0" borderId="22" xfId="0" applyNumberFormat="1" applyBorder="1" applyAlignment="1">
      <alignment horizontal="center"/>
    </xf>
    <xf numFmtId="0" fontId="2" fillId="0" borderId="0" xfId="0" applyFont="1" applyAlignment="1" applyProtection="1">
      <alignment horizontal="left" wrapText="1"/>
      <protection locked="0"/>
    </xf>
    <xf numFmtId="0" fontId="3" fillId="0" borderId="0" xfId="0" applyFont="1" applyAlignment="1">
      <alignment horizontal="center"/>
    </xf>
    <xf numFmtId="0" fontId="34"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9" fillId="2" borderId="62" xfId="0" applyFont="1" applyFill="1" applyBorder="1" applyAlignment="1">
      <alignment horizontal="center" wrapText="1"/>
    </xf>
    <xf numFmtId="0" fontId="26" fillId="4" borderId="3" xfId="0" applyFont="1" applyFill="1" applyBorder="1" applyAlignment="1">
      <alignment horizontal="center" vertical="top" wrapText="1"/>
    </xf>
    <xf numFmtId="0" fontId="26" fillId="4" borderId="4" xfId="0" applyFont="1" applyFill="1" applyBorder="1" applyAlignment="1">
      <alignment horizontal="center" vertical="top" wrapText="1"/>
    </xf>
    <xf numFmtId="0" fontId="26" fillId="4" borderId="48" xfId="0" applyFont="1" applyFill="1" applyBorder="1" applyAlignment="1">
      <alignment horizontal="center" vertical="top" wrapText="1"/>
    </xf>
    <xf numFmtId="0" fontId="26" fillId="4" borderId="6" xfId="0" applyFont="1" applyFill="1" applyBorder="1" applyAlignment="1">
      <alignment horizontal="center" vertical="top" wrapText="1"/>
    </xf>
    <xf numFmtId="0" fontId="26" fillId="4" borderId="0" xfId="0" applyFont="1" applyFill="1" applyAlignment="1">
      <alignment horizontal="center" vertical="top" wrapText="1"/>
    </xf>
    <xf numFmtId="0" fontId="26" fillId="4" borderId="24" xfId="0" applyFont="1" applyFill="1" applyBorder="1" applyAlignment="1">
      <alignment horizontal="center" vertical="top" wrapText="1"/>
    </xf>
    <xf numFmtId="0" fontId="26" fillId="4" borderId="8" xfId="0" applyFont="1"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49"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xf numFmtId="0" fontId="7" fillId="0" borderId="4" xfId="0" applyFont="1" applyBorder="1" applyAlignment="1">
      <alignment horizontal="left" wrapText="1"/>
    </xf>
    <xf numFmtId="0" fontId="4" fillId="2" borderId="1" xfId="0" applyFont="1" applyFill="1" applyBorder="1" applyAlignment="1">
      <alignment horizontal="center" vertical="top"/>
    </xf>
  </cellXfs>
  <cellStyles count="2">
    <cellStyle name="Įprastas 2" xfId="1" xr:uid="{378CBB66-BEAD-4E73-BD97-FDD19A4F75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7"/>
  <sheetViews>
    <sheetView topLeftCell="A20" workbookViewId="0">
      <selection activeCell="D37" sqref="D37"/>
    </sheetView>
  </sheetViews>
  <sheetFormatPr defaultColWidth="9.140625" defaultRowHeight="15" x14ac:dyDescent="0.25"/>
  <cols>
    <col min="1" max="1" width="4.7109375" style="1" customWidth="1"/>
    <col min="2" max="2" width="8.7109375" style="41" customWidth="1"/>
    <col min="3" max="3" width="18.7109375" style="18" customWidth="1"/>
    <col min="4" max="4" width="45.7109375" style="1" customWidth="1"/>
    <col min="5" max="5" width="60.7109375" style="41" customWidth="1"/>
    <col min="6" max="6" width="15.7109375" style="18" hidden="1" customWidth="1"/>
    <col min="7" max="8" width="12.7109375" style="18" hidden="1" customWidth="1"/>
    <col min="9" max="9" width="15.7109375" style="18" hidden="1" customWidth="1"/>
    <col min="10" max="10" width="20.7109375" style="18" hidden="1" customWidth="1"/>
    <col min="11" max="11" width="15.7109375" style="570" hidden="1" customWidth="1"/>
    <col min="12" max="14" width="15.7109375" style="18" hidden="1" customWidth="1"/>
    <col min="15" max="16" width="15.7109375" style="1" customWidth="1"/>
    <col min="17" max="16384" width="9.140625" style="1"/>
  </cols>
  <sheetData>
    <row r="2" spans="3:4" ht="30" x14ac:dyDescent="0.25">
      <c r="C2" s="569" t="s">
        <v>1682</v>
      </c>
    </row>
    <row r="3" spans="3:4" x14ac:dyDescent="0.25">
      <c r="C3" s="177"/>
      <c r="D3" s="1" t="s">
        <v>1617</v>
      </c>
    </row>
    <row r="4" spans="3:4" x14ac:dyDescent="0.25">
      <c r="C4" s="178"/>
      <c r="D4" s="1" t="s">
        <v>1111</v>
      </c>
    </row>
    <row r="5" spans="3:4" x14ac:dyDescent="0.25">
      <c r="C5" s="179"/>
      <c r="D5" s="1" t="s">
        <v>1112</v>
      </c>
    </row>
    <row r="6" spans="3:4" x14ac:dyDescent="0.25">
      <c r="C6" s="259"/>
      <c r="D6" s="1" t="s">
        <v>1113</v>
      </c>
    </row>
    <row r="7" spans="3:4" x14ac:dyDescent="0.25">
      <c r="C7" s="180"/>
      <c r="D7" s="1" t="s">
        <v>1113</v>
      </c>
    </row>
    <row r="8" spans="3:4" x14ac:dyDescent="0.25">
      <c r="C8" s="201"/>
      <c r="D8" s="1" t="s">
        <v>1621</v>
      </c>
    </row>
    <row r="10" spans="3:4" ht="30" x14ac:dyDescent="0.25">
      <c r="C10" s="569" t="s">
        <v>1683</v>
      </c>
    </row>
    <row r="11" spans="3:4" x14ac:dyDescent="0.25">
      <c r="C11" s="177"/>
      <c r="D11" s="1" t="s">
        <v>1685</v>
      </c>
    </row>
    <row r="12" spans="3:4" x14ac:dyDescent="0.25">
      <c r="C12" s="726"/>
      <c r="D12" s="1" t="s">
        <v>1686</v>
      </c>
    </row>
    <row r="13" spans="3:4" x14ac:dyDescent="0.25">
      <c r="C13" s="574"/>
      <c r="D13" s="1" t="s">
        <v>1684</v>
      </c>
    </row>
    <row r="15" spans="3:4" x14ac:dyDescent="0.25">
      <c r="C15" s="181" t="s">
        <v>1618</v>
      </c>
    </row>
    <row r="16" spans="3:4" x14ac:dyDescent="0.25">
      <c r="C16" s="105" t="s">
        <v>1679</v>
      </c>
    </row>
    <row r="17" spans="2:16" x14ac:dyDescent="0.25">
      <c r="C17" s="105" t="s">
        <v>1680</v>
      </c>
    </row>
    <row r="18" spans="2:16" x14ac:dyDescent="0.25">
      <c r="C18" s="182" t="s">
        <v>1681</v>
      </c>
    </row>
    <row r="19" spans="2:16" x14ac:dyDescent="0.25">
      <c r="C19" s="182" t="s">
        <v>1619</v>
      </c>
    </row>
    <row r="20" spans="2:16" customFormat="1" x14ac:dyDescent="0.25">
      <c r="B20" s="168"/>
      <c r="C20" s="105" t="s">
        <v>1622</v>
      </c>
      <c r="E20" s="168"/>
      <c r="F20" s="8"/>
      <c r="G20" s="8"/>
      <c r="H20" s="8"/>
      <c r="I20" s="8"/>
      <c r="J20" s="8"/>
      <c r="K20" s="571"/>
      <c r="L20" s="8"/>
      <c r="M20" s="8"/>
      <c r="N20" s="8"/>
    </row>
    <row r="21" spans="2:16" customFormat="1" x14ac:dyDescent="0.25">
      <c r="B21" s="168"/>
      <c r="C21" s="105"/>
      <c r="E21" s="168"/>
      <c r="F21" s="8"/>
      <c r="G21" s="8"/>
      <c r="H21" s="8"/>
      <c r="I21" s="8"/>
      <c r="J21" s="8"/>
      <c r="K21" s="571"/>
      <c r="L21" s="8"/>
      <c r="M21" s="8"/>
      <c r="N21" s="8"/>
    </row>
    <row r="22" spans="2:16" customFormat="1" ht="18.75" x14ac:dyDescent="0.25">
      <c r="B22" s="609" t="s">
        <v>1642</v>
      </c>
      <c r="E22" s="168"/>
      <c r="F22" s="8"/>
      <c r="G22" s="8"/>
      <c r="H22" s="8"/>
      <c r="I22" s="8"/>
      <c r="J22" s="8"/>
      <c r="K22" s="571"/>
      <c r="L22" s="8"/>
      <c r="M22" s="8"/>
      <c r="N22" s="8"/>
    </row>
    <row r="23" spans="2:16" s="176" customFormat="1" ht="60" x14ac:dyDescent="0.25">
      <c r="B23" s="96" t="s">
        <v>1589</v>
      </c>
      <c r="C23" s="32" t="s">
        <v>1596</v>
      </c>
      <c r="D23" s="32" t="s">
        <v>1122</v>
      </c>
      <c r="E23" s="32" t="s">
        <v>1114</v>
      </c>
      <c r="F23" s="483" t="s">
        <v>1560</v>
      </c>
      <c r="G23" s="483" t="s">
        <v>1558</v>
      </c>
      <c r="H23" s="483" t="s">
        <v>1561</v>
      </c>
      <c r="I23" s="483" t="s">
        <v>1562</v>
      </c>
      <c r="J23" s="572" t="s">
        <v>1536</v>
      </c>
      <c r="K23" s="572" t="s">
        <v>1540</v>
      </c>
      <c r="L23" s="572" t="s">
        <v>1542</v>
      </c>
      <c r="M23" s="582" t="s">
        <v>1585</v>
      </c>
      <c r="N23" s="582" t="s">
        <v>1587</v>
      </c>
      <c r="O23" s="582" t="s">
        <v>1590</v>
      </c>
      <c r="P23" s="582" t="s">
        <v>1593</v>
      </c>
    </row>
    <row r="24" spans="2:16" ht="30" x14ac:dyDescent="0.25">
      <c r="B24" s="183">
        <v>1</v>
      </c>
      <c r="C24" s="184" t="s">
        <v>1580</v>
      </c>
      <c r="D24" s="184" t="str">
        <f>'1'!B5</f>
        <v>Apibendrinta informacija apie VVG teritoriją, VPS turinį ir rezultatus</v>
      </c>
      <c r="E24" s="184" t="s">
        <v>1546</v>
      </c>
      <c r="F24" s="185">
        <v>2</v>
      </c>
      <c r="G24" s="185" t="s">
        <v>1559</v>
      </c>
      <c r="H24" s="185">
        <v>6</v>
      </c>
      <c r="I24" s="185">
        <v>1</v>
      </c>
      <c r="J24" s="177" t="s">
        <v>1537</v>
      </c>
      <c r="K24" s="185">
        <v>1</v>
      </c>
      <c r="L24" s="177" t="s">
        <v>1543</v>
      </c>
      <c r="M24" s="177" t="s">
        <v>1544</v>
      </c>
      <c r="N24" s="177" t="s">
        <v>1588</v>
      </c>
      <c r="O24" s="503" t="s">
        <v>1591</v>
      </c>
      <c r="P24" s="184"/>
    </row>
    <row r="25" spans="2:16" ht="45" x14ac:dyDescent="0.25">
      <c r="B25" s="185">
        <v>2</v>
      </c>
      <c r="C25" s="184" t="s">
        <v>1581</v>
      </c>
      <c r="D25" s="184" t="str">
        <f>'2'!$B$1</f>
        <v>VVG teritorijos stiprybės, silpnybės, galimybės ir grėsmės (SSGG) ir jų sąsajos su VVG teritorijos poreikiais</v>
      </c>
      <c r="E25" s="184" t="s">
        <v>1547</v>
      </c>
      <c r="F25" s="185" t="s">
        <v>1568</v>
      </c>
      <c r="G25" s="185" t="s">
        <v>1559</v>
      </c>
      <c r="H25" s="185">
        <v>0</v>
      </c>
      <c r="I25" s="185" t="s">
        <v>1567</v>
      </c>
      <c r="J25" s="177" t="s">
        <v>1538</v>
      </c>
      <c r="K25" s="185" t="s">
        <v>1541</v>
      </c>
      <c r="L25" s="177" t="s">
        <v>1544</v>
      </c>
      <c r="M25" s="177" t="s">
        <v>1588</v>
      </c>
      <c r="N25" s="177" t="s">
        <v>1544</v>
      </c>
      <c r="O25" s="503" t="s">
        <v>1591</v>
      </c>
      <c r="P25" s="184" t="s">
        <v>1700</v>
      </c>
    </row>
    <row r="26" spans="2:16" ht="45" x14ac:dyDescent="0.25">
      <c r="B26" s="183">
        <v>3</v>
      </c>
      <c r="C26" s="184" t="s">
        <v>1580</v>
      </c>
      <c r="D26" s="184" t="str">
        <f>'3'!$B$1</f>
        <v>VVG teritorijos poreikiai</v>
      </c>
      <c r="E26" s="184" t="s">
        <v>1548</v>
      </c>
      <c r="F26" s="185" t="s">
        <v>1565</v>
      </c>
      <c r="G26" s="185" t="s">
        <v>1559</v>
      </c>
      <c r="H26" s="185">
        <v>0</v>
      </c>
      <c r="I26" s="185">
        <v>0</v>
      </c>
      <c r="J26" s="177" t="s">
        <v>1537</v>
      </c>
      <c r="K26" s="185">
        <v>1</v>
      </c>
      <c r="L26" s="177" t="s">
        <v>1543</v>
      </c>
      <c r="M26" s="177" t="s">
        <v>1544</v>
      </c>
      <c r="N26" s="177" t="s">
        <v>1544</v>
      </c>
      <c r="O26" s="503" t="s">
        <v>1591</v>
      </c>
      <c r="P26" s="184"/>
    </row>
    <row r="27" spans="2:16" ht="30" x14ac:dyDescent="0.25">
      <c r="B27" s="131">
        <v>4</v>
      </c>
      <c r="C27" s="184" t="s">
        <v>1582</v>
      </c>
      <c r="D27" s="184" t="str">
        <f>'4'!$B$1</f>
        <v>VVG teritorijos poreikių pagrindimas</v>
      </c>
      <c r="E27" s="488" t="s">
        <v>1118</v>
      </c>
      <c r="F27" s="183" t="s">
        <v>1598</v>
      </c>
      <c r="G27" s="183" t="s">
        <v>1563</v>
      </c>
      <c r="H27" s="183">
        <v>0</v>
      </c>
      <c r="I27" s="183" t="s">
        <v>1569</v>
      </c>
      <c r="J27" s="573" t="s">
        <v>1537</v>
      </c>
      <c r="K27" s="185" t="s">
        <v>1615</v>
      </c>
      <c r="L27" s="177" t="s">
        <v>1544</v>
      </c>
      <c r="M27" s="177" t="s">
        <v>1543</v>
      </c>
      <c r="N27" s="177" t="s">
        <v>1544</v>
      </c>
      <c r="O27" s="503" t="s">
        <v>1543</v>
      </c>
      <c r="P27" s="184"/>
    </row>
    <row r="28" spans="2:16" x14ac:dyDescent="0.25">
      <c r="B28" s="183">
        <v>5</v>
      </c>
      <c r="C28" s="184" t="s">
        <v>1580</v>
      </c>
      <c r="D28" s="184" t="str">
        <f>'5'!$B$1</f>
        <v>VVG teritorijai aktualūs BŽŪP tikslai</v>
      </c>
      <c r="E28" s="184" t="s">
        <v>1551</v>
      </c>
      <c r="F28" s="185">
        <v>0</v>
      </c>
      <c r="G28" s="185" t="s">
        <v>1564</v>
      </c>
      <c r="H28" s="185">
        <v>0</v>
      </c>
      <c r="I28" s="185">
        <v>10</v>
      </c>
      <c r="J28" s="177" t="s">
        <v>1538</v>
      </c>
      <c r="K28" s="185">
        <v>1</v>
      </c>
      <c r="L28" s="177" t="s">
        <v>1543</v>
      </c>
      <c r="M28" s="177" t="s">
        <v>1544</v>
      </c>
      <c r="N28" s="177" t="s">
        <v>1544</v>
      </c>
      <c r="O28" s="503" t="s">
        <v>1591</v>
      </c>
      <c r="P28" s="184"/>
    </row>
    <row r="29" spans="2:16" ht="30" x14ac:dyDescent="0.25">
      <c r="B29" s="185">
        <v>6</v>
      </c>
      <c r="C29" s="184" t="s">
        <v>1580</v>
      </c>
      <c r="D29" s="184" t="str">
        <f>'6'!$B$1</f>
        <v>VPS produkto ir rezultato rodikliai (VPS lygiu)</v>
      </c>
      <c r="E29" s="184" t="s">
        <v>1549</v>
      </c>
      <c r="F29" s="185" t="s">
        <v>1583</v>
      </c>
      <c r="G29" s="185" t="s">
        <v>1559</v>
      </c>
      <c r="H29" s="185">
        <v>2</v>
      </c>
      <c r="I29" s="185" t="s">
        <v>1583</v>
      </c>
      <c r="J29" s="177" t="s">
        <v>1538</v>
      </c>
      <c r="K29" s="185">
        <v>2</v>
      </c>
      <c r="L29" s="177" t="s">
        <v>1543</v>
      </c>
      <c r="M29" s="177" t="s">
        <v>1544</v>
      </c>
      <c r="N29" s="177" t="s">
        <v>1544</v>
      </c>
      <c r="O29" s="503" t="s">
        <v>1591</v>
      </c>
      <c r="P29" s="184"/>
    </row>
    <row r="30" spans="2:16" ht="60" x14ac:dyDescent="0.25">
      <c r="B30" s="183">
        <v>7</v>
      </c>
      <c r="C30" s="184" t="s">
        <v>1580</v>
      </c>
      <c r="D30" s="184" t="str">
        <f>'7'!$B$1</f>
        <v>VPS priemonės</v>
      </c>
      <c r="E30" s="184" t="s">
        <v>1550</v>
      </c>
      <c r="F30" s="185" t="s">
        <v>1565</v>
      </c>
      <c r="G30" s="185" t="s">
        <v>1559</v>
      </c>
      <c r="H30" s="185">
        <v>0</v>
      </c>
      <c r="I30" s="185" t="s">
        <v>1565</v>
      </c>
      <c r="J30" s="177" t="s">
        <v>1538</v>
      </c>
      <c r="K30" s="185">
        <v>2</v>
      </c>
      <c r="L30" s="177" t="s">
        <v>1544</v>
      </c>
      <c r="M30" s="177" t="s">
        <v>1544</v>
      </c>
      <c r="N30" s="177" t="s">
        <v>1544</v>
      </c>
      <c r="O30" s="503" t="s">
        <v>1591</v>
      </c>
      <c r="P30" s="184"/>
    </row>
    <row r="31" spans="2:16" ht="30" x14ac:dyDescent="0.25">
      <c r="B31" s="185">
        <v>8</v>
      </c>
      <c r="C31" s="184" t="s">
        <v>1580</v>
      </c>
      <c r="D31" s="184" t="str">
        <f>'8'!$B$1</f>
        <v>VPS priemonių sąsajos su BŽŪP tikslais</v>
      </c>
      <c r="E31" s="184" t="s">
        <v>1115</v>
      </c>
      <c r="F31" s="185">
        <v>0</v>
      </c>
      <c r="G31" s="185" t="s">
        <v>1564</v>
      </c>
      <c r="H31" s="185">
        <v>0</v>
      </c>
      <c r="I31" s="185" t="s">
        <v>1566</v>
      </c>
      <c r="J31" s="177" t="s">
        <v>1538</v>
      </c>
      <c r="K31" s="185">
        <v>2</v>
      </c>
      <c r="L31" s="177" t="s">
        <v>1544</v>
      </c>
      <c r="M31" s="177" t="s">
        <v>1544</v>
      </c>
      <c r="N31" s="177" t="s">
        <v>1588</v>
      </c>
      <c r="O31" s="503" t="s">
        <v>1591</v>
      </c>
      <c r="P31" s="184"/>
    </row>
    <row r="32" spans="2:16" ht="45" x14ac:dyDescent="0.25">
      <c r="B32" s="183">
        <v>9</v>
      </c>
      <c r="C32" s="184" t="s">
        <v>1580</v>
      </c>
      <c r="D32" s="184" t="str">
        <f>'9'!$B$1</f>
        <v>VPS priemonių sąsajos su VVG teritorijos poreikiais</v>
      </c>
      <c r="E32" s="184" t="s">
        <v>1116</v>
      </c>
      <c r="F32" s="185">
        <v>0</v>
      </c>
      <c r="G32" s="185" t="s">
        <v>1564</v>
      </c>
      <c r="H32" s="185">
        <v>0</v>
      </c>
      <c r="I32" s="185" t="s">
        <v>1566</v>
      </c>
      <c r="J32" s="177" t="s">
        <v>1538</v>
      </c>
      <c r="K32" s="185">
        <v>3</v>
      </c>
      <c r="L32" s="177" t="s">
        <v>1544</v>
      </c>
      <c r="M32" s="177" t="s">
        <v>1588</v>
      </c>
      <c r="N32" s="177" t="s">
        <v>1588</v>
      </c>
      <c r="O32" s="503" t="s">
        <v>1591</v>
      </c>
      <c r="P32" s="184" t="s">
        <v>1699</v>
      </c>
    </row>
    <row r="33" spans="2:16" ht="30" x14ac:dyDescent="0.25">
      <c r="B33" s="131">
        <v>10</v>
      </c>
      <c r="C33" s="184" t="s">
        <v>1582</v>
      </c>
      <c r="D33" s="184" t="str">
        <f>'10'!$B$1</f>
        <v>VPS priemonių aprašymas</v>
      </c>
      <c r="E33" s="488" t="s">
        <v>1118</v>
      </c>
      <c r="F33" s="501" t="s">
        <v>1578</v>
      </c>
      <c r="G33" s="501" t="s">
        <v>1563</v>
      </c>
      <c r="H33" s="501" t="s">
        <v>1576</v>
      </c>
      <c r="I33" s="501" t="s">
        <v>1577</v>
      </c>
      <c r="J33" s="573" t="s">
        <v>1537</v>
      </c>
      <c r="K33" s="185" t="s">
        <v>1615</v>
      </c>
      <c r="L33" s="177" t="s">
        <v>1544</v>
      </c>
      <c r="M33" s="177" t="s">
        <v>1543</v>
      </c>
      <c r="N33" s="177" t="s">
        <v>1544</v>
      </c>
      <c r="O33" s="503" t="s">
        <v>1543</v>
      </c>
      <c r="P33" s="184"/>
    </row>
    <row r="34" spans="2:16" ht="90" x14ac:dyDescent="0.25">
      <c r="B34" s="729">
        <v>11</v>
      </c>
      <c r="C34" s="184" t="s">
        <v>1580</v>
      </c>
      <c r="D34" s="184" t="str">
        <f>'11'!$B$1</f>
        <v>VPS priemonių rodikliai ir metiniai tikslai</v>
      </c>
      <c r="E34" s="184" t="s">
        <v>1552</v>
      </c>
      <c r="F34" s="185">
        <v>0</v>
      </c>
      <c r="G34" s="185" t="s">
        <v>1564</v>
      </c>
      <c r="H34" s="185" t="s">
        <v>1572</v>
      </c>
      <c r="I34" s="185" t="s">
        <v>1570</v>
      </c>
      <c r="J34" s="177" t="s">
        <v>1538</v>
      </c>
      <c r="K34" s="185" t="s">
        <v>1615</v>
      </c>
      <c r="L34" s="177" t="s">
        <v>1544</v>
      </c>
      <c r="M34" s="177" t="s">
        <v>1543</v>
      </c>
      <c r="N34" s="177" t="s">
        <v>1543</v>
      </c>
      <c r="O34" s="503" t="s">
        <v>1543</v>
      </c>
      <c r="P34" s="184"/>
    </row>
    <row r="35" spans="2:16" ht="75" x14ac:dyDescent="0.25">
      <c r="B35" s="185">
        <v>12</v>
      </c>
      <c r="C35" s="184" t="s">
        <v>1581</v>
      </c>
      <c r="D35" s="184" t="str">
        <f>'12'!B1</f>
        <v>VPS priemonių rezultato rodiklių pagrindimas</v>
      </c>
      <c r="E35" s="184" t="s">
        <v>1553</v>
      </c>
      <c r="F35" s="185" t="s">
        <v>1573</v>
      </c>
      <c r="G35" s="185" t="s">
        <v>1563</v>
      </c>
      <c r="H35" s="185">
        <v>0</v>
      </c>
      <c r="I35" s="185">
        <v>0</v>
      </c>
      <c r="J35" s="177" t="s">
        <v>1538</v>
      </c>
      <c r="K35" s="185">
        <v>5</v>
      </c>
      <c r="L35" s="177" t="s">
        <v>1543</v>
      </c>
      <c r="M35" s="177" t="s">
        <v>1544</v>
      </c>
      <c r="N35" s="177" t="s">
        <v>1588</v>
      </c>
      <c r="O35" s="503" t="s">
        <v>1591</v>
      </c>
      <c r="P35" s="184"/>
    </row>
    <row r="36" spans="2:16" ht="60" x14ac:dyDescent="0.25">
      <c r="B36" s="183">
        <v>13</v>
      </c>
      <c r="C36" s="184" t="s">
        <v>1580</v>
      </c>
      <c r="D36" s="184" t="str">
        <f>'13'!B1</f>
        <v>Įgyvendinant VPS planuojamų sukurti darbo vietų paskirstymas pagal amžių ir lytį</v>
      </c>
      <c r="E36" s="498" t="s">
        <v>1554</v>
      </c>
      <c r="F36" s="501">
        <v>0</v>
      </c>
      <c r="G36" s="501" t="s">
        <v>1564</v>
      </c>
      <c r="H36" s="501" t="s">
        <v>1574</v>
      </c>
      <c r="I36" s="501" t="s">
        <v>1564</v>
      </c>
      <c r="J36" s="177" t="s">
        <v>1538</v>
      </c>
      <c r="K36" s="185">
        <v>4</v>
      </c>
      <c r="L36" s="177" t="s">
        <v>1544</v>
      </c>
      <c r="M36" s="177" t="s">
        <v>1544</v>
      </c>
      <c r="N36" s="177" t="s">
        <v>1588</v>
      </c>
      <c r="O36" s="503" t="s">
        <v>1591</v>
      </c>
      <c r="P36" s="184" t="s">
        <v>1594</v>
      </c>
    </row>
    <row r="37" spans="2:16" ht="105" x14ac:dyDescent="0.25">
      <c r="B37" s="185">
        <v>14</v>
      </c>
      <c r="C37" s="184" t="s">
        <v>1581</v>
      </c>
      <c r="D37" s="184" t="str">
        <f>'14'!B1</f>
        <v>Pokyčiai, kurių siekiama VVG teritorijoje (kiekybine išraiška)</v>
      </c>
      <c r="E37" s="498" t="s">
        <v>1555</v>
      </c>
      <c r="F37" s="501" t="s">
        <v>1566</v>
      </c>
      <c r="G37" s="501" t="s">
        <v>1559</v>
      </c>
      <c r="H37" s="501" t="s">
        <v>1575</v>
      </c>
      <c r="I37" s="501" t="s">
        <v>1566</v>
      </c>
      <c r="J37" s="177" t="s">
        <v>1538</v>
      </c>
      <c r="K37" s="185">
        <v>5</v>
      </c>
      <c r="L37" s="177" t="s">
        <v>1543</v>
      </c>
      <c r="M37" s="177" t="s">
        <v>1544</v>
      </c>
      <c r="N37" s="177" t="s">
        <v>1544</v>
      </c>
      <c r="O37" s="503" t="s">
        <v>1591</v>
      </c>
      <c r="P37" s="184"/>
    </row>
    <row r="38" spans="2:16" ht="75" x14ac:dyDescent="0.25">
      <c r="B38" s="729">
        <v>15</v>
      </c>
      <c r="C38" s="184" t="s">
        <v>1580</v>
      </c>
      <c r="D38" s="184" t="str">
        <f>'15'!$B$1</f>
        <v>Preliminarus VPS įgyvendinimo planas</v>
      </c>
      <c r="E38" s="498" t="s">
        <v>1579</v>
      </c>
      <c r="F38" s="501">
        <v>0</v>
      </c>
      <c r="G38" s="501" t="s">
        <v>1564</v>
      </c>
      <c r="H38" s="501" t="s">
        <v>1571</v>
      </c>
      <c r="I38" s="501">
        <v>0</v>
      </c>
      <c r="J38" s="177" t="s">
        <v>1538</v>
      </c>
      <c r="K38" s="185">
        <v>3</v>
      </c>
      <c r="L38" s="177" t="s">
        <v>1544</v>
      </c>
      <c r="M38" s="177" t="s">
        <v>1543</v>
      </c>
      <c r="N38" s="177" t="s">
        <v>1544</v>
      </c>
      <c r="O38" s="503" t="s">
        <v>1543</v>
      </c>
      <c r="P38" s="184"/>
    </row>
    <row r="39" spans="2:16" ht="30" x14ac:dyDescent="0.25">
      <c r="B39" s="185">
        <v>16</v>
      </c>
      <c r="C39" s="184" t="s">
        <v>1580</v>
      </c>
      <c r="D39" s="184" t="str">
        <f>'16'!$B$1</f>
        <v>VPS išlaidos pagal išlaidų kategorijas ir priemonių rūšis</v>
      </c>
      <c r="E39" s="184" t="s">
        <v>1117</v>
      </c>
      <c r="F39" s="185">
        <v>0</v>
      </c>
      <c r="G39" s="185" t="s">
        <v>1564</v>
      </c>
      <c r="H39" s="185">
        <v>2</v>
      </c>
      <c r="I39" s="185">
        <v>0</v>
      </c>
      <c r="J39" s="177" t="s">
        <v>1538</v>
      </c>
      <c r="K39" s="185">
        <v>1</v>
      </c>
      <c r="L39" s="177" t="s">
        <v>1543</v>
      </c>
      <c r="M39" s="177" t="s">
        <v>1544</v>
      </c>
      <c r="N39" s="177" t="s">
        <v>1544</v>
      </c>
      <c r="O39" s="503" t="s">
        <v>1591</v>
      </c>
      <c r="P39" s="184"/>
    </row>
    <row r="40" spans="2:16" ht="30" x14ac:dyDescent="0.25">
      <c r="B40" s="183">
        <v>17</v>
      </c>
      <c r="C40" s="184" t="s">
        <v>1580</v>
      </c>
      <c r="D40" s="184" t="str">
        <f>'17'!$B$1</f>
        <v>Metinis VPS išlaidų planas</v>
      </c>
      <c r="E40" s="499" t="s">
        <v>1556</v>
      </c>
      <c r="F40" s="502">
        <v>0</v>
      </c>
      <c r="G40" s="502" t="s">
        <v>1564</v>
      </c>
      <c r="H40" s="502">
        <v>12</v>
      </c>
      <c r="I40" s="502">
        <v>0</v>
      </c>
      <c r="J40" s="177" t="s">
        <v>1538</v>
      </c>
      <c r="K40" s="185">
        <v>1</v>
      </c>
      <c r="L40" s="177" t="s">
        <v>1543</v>
      </c>
      <c r="M40" s="177" t="s">
        <v>1544</v>
      </c>
      <c r="N40" s="177" t="s">
        <v>1544</v>
      </c>
      <c r="O40" s="503" t="s">
        <v>1591</v>
      </c>
      <c r="P40" s="184"/>
    </row>
    <row r="41" spans="2:16" ht="30" x14ac:dyDescent="0.25">
      <c r="B41" s="185">
        <v>18</v>
      </c>
      <c r="C41" s="184" t="s">
        <v>1580</v>
      </c>
      <c r="D41" s="184" t="str">
        <f>'18'!B1</f>
        <v>Informacija apie VVG kolegialaus valdymo organo sudėtį</v>
      </c>
      <c r="E41" s="184" t="s">
        <v>1557</v>
      </c>
      <c r="F41" s="185">
        <v>0</v>
      </c>
      <c r="G41" s="185" t="s">
        <v>1564</v>
      </c>
      <c r="H41" s="185">
        <v>11</v>
      </c>
      <c r="I41" s="185">
        <v>0</v>
      </c>
      <c r="J41" s="177" t="s">
        <v>1537</v>
      </c>
      <c r="K41" s="185">
        <v>1</v>
      </c>
      <c r="L41" s="177" t="s">
        <v>1543</v>
      </c>
      <c r="M41" s="177" t="s">
        <v>1544</v>
      </c>
      <c r="N41" s="177" t="s">
        <v>1588</v>
      </c>
      <c r="O41" s="503" t="s">
        <v>1591</v>
      </c>
      <c r="P41" s="184"/>
    </row>
    <row r="42" spans="2:16" ht="45" x14ac:dyDescent="0.25">
      <c r="B42" s="574" t="s">
        <v>16</v>
      </c>
      <c r="C42" s="184" t="s">
        <v>1584</v>
      </c>
      <c r="D42" s="184" t="str">
        <f>'4.1'!B1</f>
        <v>VVG teritorijos poreikių pagrindimas</v>
      </c>
      <c r="E42" s="184" t="s">
        <v>1661</v>
      </c>
      <c r="F42" s="185">
        <v>0</v>
      </c>
      <c r="G42" s="185">
        <v>0</v>
      </c>
      <c r="H42" s="185">
        <v>0</v>
      </c>
      <c r="I42" s="185">
        <v>0</v>
      </c>
      <c r="J42" s="177" t="s">
        <v>1537</v>
      </c>
      <c r="K42" s="185">
        <v>9</v>
      </c>
      <c r="L42" s="177" t="s">
        <v>1543</v>
      </c>
      <c r="M42" s="177" t="s">
        <v>1544</v>
      </c>
      <c r="N42" s="177" t="s">
        <v>1544</v>
      </c>
      <c r="O42" s="184" t="s">
        <v>1659</v>
      </c>
      <c r="P42" s="184"/>
    </row>
    <row r="43" spans="2:16" ht="45" x14ac:dyDescent="0.25">
      <c r="B43" s="574" t="s">
        <v>188</v>
      </c>
      <c r="C43" s="184" t="s">
        <v>1584</v>
      </c>
      <c r="D43" s="184" t="str">
        <f>'10.1'!B1</f>
        <v>VPS priemonių aprašymas</v>
      </c>
      <c r="E43" s="499" t="s">
        <v>1660</v>
      </c>
      <c r="F43" s="185">
        <v>0</v>
      </c>
      <c r="G43" s="185">
        <v>0</v>
      </c>
      <c r="H43" s="185">
        <v>0</v>
      </c>
      <c r="I43" s="185">
        <v>0</v>
      </c>
      <c r="J43" s="177" t="s">
        <v>1537</v>
      </c>
      <c r="K43" s="502">
        <v>36</v>
      </c>
      <c r="L43" s="177" t="s">
        <v>1543</v>
      </c>
      <c r="M43" s="177" t="s">
        <v>1544</v>
      </c>
      <c r="N43" s="177" t="s">
        <v>1544</v>
      </c>
      <c r="O43" s="184" t="s">
        <v>1659</v>
      </c>
      <c r="P43" s="184"/>
    </row>
    <row r="44" spans="2:16" ht="30" x14ac:dyDescent="0.25">
      <c r="B44" s="574" t="s">
        <v>189</v>
      </c>
      <c r="C44" s="184" t="s">
        <v>1676</v>
      </c>
      <c r="D44" s="184" t="str">
        <f>'10.2'!B1</f>
        <v>VPS priemonių indėlis į ES ir nacionalinių horizontaliųjų principų įgyvendinimą</v>
      </c>
      <c r="E44" s="499" t="s">
        <v>1677</v>
      </c>
      <c r="F44" s="185"/>
      <c r="G44" s="185"/>
      <c r="H44" s="185"/>
      <c r="I44" s="185"/>
      <c r="J44" s="177"/>
      <c r="K44" s="502"/>
      <c r="L44" s="177"/>
      <c r="M44" s="177"/>
      <c r="N44" s="177"/>
      <c r="O44" s="184" t="s">
        <v>1591</v>
      </c>
      <c r="P44" s="184"/>
    </row>
    <row r="45" spans="2:16" ht="60" x14ac:dyDescent="0.25">
      <c r="B45" s="574" t="s">
        <v>538</v>
      </c>
      <c r="C45" s="184" t="s">
        <v>1584</v>
      </c>
      <c r="D45" s="184" t="str">
        <f>'11.1'!B1</f>
        <v>VPS priemonių rodikliai ir metiniai tikslai</v>
      </c>
      <c r="E45" s="184" t="s">
        <v>1545</v>
      </c>
      <c r="F45" s="185">
        <v>0</v>
      </c>
      <c r="G45" s="185">
        <v>0</v>
      </c>
      <c r="H45" s="185">
        <v>0</v>
      </c>
      <c r="I45" s="185">
        <v>0</v>
      </c>
      <c r="J45" s="177" t="s">
        <v>1538</v>
      </c>
      <c r="K45" s="185" t="s">
        <v>1614</v>
      </c>
      <c r="L45" s="177" t="s">
        <v>1543</v>
      </c>
      <c r="M45" s="177" t="s">
        <v>1544</v>
      </c>
      <c r="N45" s="177" t="s">
        <v>1544</v>
      </c>
      <c r="O45" s="503" t="s">
        <v>1591</v>
      </c>
      <c r="P45" s="184" t="s">
        <v>1698</v>
      </c>
    </row>
    <row r="46" spans="2:16" ht="30" x14ac:dyDescent="0.25">
      <c r="B46" s="574" t="s">
        <v>420</v>
      </c>
      <c r="C46" s="184" t="s">
        <v>1584</v>
      </c>
      <c r="D46" s="184" t="str">
        <f>'15.1'!B1</f>
        <v>Preliminarus VPS įgyvendinimo planas</v>
      </c>
      <c r="E46" s="184" t="s">
        <v>1662</v>
      </c>
      <c r="F46" s="185"/>
      <c r="G46" s="185"/>
      <c r="H46" s="185"/>
      <c r="I46" s="185"/>
      <c r="J46" s="177"/>
      <c r="K46" s="185"/>
      <c r="L46" s="177"/>
      <c r="M46" s="177"/>
      <c r="N46" s="177"/>
      <c r="O46" s="503" t="s">
        <v>1591</v>
      </c>
      <c r="P46" s="184"/>
    </row>
    <row r="47" spans="2:16" ht="30" x14ac:dyDescent="0.25">
      <c r="B47" s="600" t="s">
        <v>30</v>
      </c>
      <c r="C47" s="184" t="s">
        <v>236</v>
      </c>
      <c r="D47" s="184" t="s">
        <v>638</v>
      </c>
      <c r="E47" s="184" t="s">
        <v>1510</v>
      </c>
      <c r="F47" s="185">
        <v>0</v>
      </c>
      <c r="G47" s="185">
        <v>0</v>
      </c>
      <c r="H47" s="185">
        <v>0</v>
      </c>
      <c r="I47" s="185">
        <v>0</v>
      </c>
      <c r="J47" s="177" t="s">
        <v>1539</v>
      </c>
      <c r="K47" s="185" t="s">
        <v>1539</v>
      </c>
      <c r="L47" s="177" t="s">
        <v>1543</v>
      </c>
      <c r="M47" s="177" t="s">
        <v>1586</v>
      </c>
      <c r="N47" s="177" t="s">
        <v>1586</v>
      </c>
      <c r="O47" s="503" t="s">
        <v>1586</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17A2-E11F-46DB-B2BB-3F9E8ED07321}">
  <dimension ref="A1:Y33"/>
  <sheetViews>
    <sheetView zoomScaleNormal="100" workbookViewId="0">
      <selection activeCell="C20" sqref="C20"/>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24" width="15.7109375" style="10" customWidth="1"/>
    <col min="25" max="25" width="18.7109375" style="10" customWidth="1"/>
    <col min="26" max="16384" width="9.140625" style="10"/>
  </cols>
  <sheetData>
    <row r="1" spans="1:25" s="51" customFormat="1" ht="18.75" x14ac:dyDescent="0.3">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25">
      <c r="A2"/>
      <c r="B2"/>
      <c r="C2"/>
      <c r="D2" s="8"/>
      <c r="E2"/>
      <c r="F2"/>
      <c r="G2"/>
      <c r="H2"/>
      <c r="I2"/>
      <c r="J2"/>
      <c r="K2"/>
      <c r="L2"/>
      <c r="M2"/>
      <c r="N2"/>
      <c r="O2"/>
      <c r="P2"/>
      <c r="Q2"/>
      <c r="R2"/>
      <c r="S2"/>
      <c r="T2"/>
      <c r="U2"/>
      <c r="V2"/>
      <c r="W2"/>
      <c r="X2"/>
    </row>
    <row r="3" spans="1:25" s="13" customFormat="1" x14ac:dyDescent="0.25">
      <c r="A3" s="1"/>
      <c r="B3" s="140" t="s">
        <v>1272</v>
      </c>
      <c r="C3" s="205" t="str">
        <f>'1'!C8</f>
        <v>RASE</v>
      </c>
    </row>
    <row r="4" spans="1:25" customFormat="1" x14ac:dyDescent="0.25"/>
    <row r="5" spans="1:25" s="81" customFormat="1" x14ac:dyDescent="0.25">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25">
      <c r="A6" s="84"/>
      <c r="B6" s="739" t="s">
        <v>54</v>
      </c>
      <c r="C6" s="741" t="s">
        <v>53</v>
      </c>
      <c r="D6" s="739" t="s">
        <v>1657</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6"/>
    </row>
    <row r="7" spans="1:25" s="81" customFormat="1" ht="120" customHeight="1" x14ac:dyDescent="0.25">
      <c r="A7" s="84"/>
      <c r="B7" s="740"/>
      <c r="C7" s="742"/>
      <c r="D7" s="740"/>
      <c r="E7" s="667" t="str">
        <f>'3'!C7</f>
        <v>Skatinti ekonominę plėtrą, kuriant darbo vietas, plečiant paslaugų spektrą, diegiant inovacijas, skaitmeninimą; turizmui palankios aplinkos plėtojimas</v>
      </c>
      <c r="F7" s="667" t="str">
        <f>'3'!C8</f>
        <v>Skatinti NVO verslumo iniciatyvas ir kitas veiklas, kurios didintų gyventojų užimtumą, stiprintų materialinę bazę, skatintų socialinę įtraukti</v>
      </c>
      <c r="G7" s="667">
        <f>'3'!C9</f>
        <v>0</v>
      </c>
      <c r="H7" s="667">
        <f>'3'!C10</f>
        <v>0</v>
      </c>
      <c r="I7" s="667">
        <f>'3'!C11</f>
        <v>0</v>
      </c>
      <c r="J7" s="667">
        <f>'3'!C12</f>
        <v>0</v>
      </c>
      <c r="K7" s="667">
        <f>'3'!C13</f>
        <v>0</v>
      </c>
      <c r="L7" s="667">
        <f>'3'!C14</f>
        <v>0</v>
      </c>
      <c r="M7" s="667">
        <f>'3'!C15</f>
        <v>0</v>
      </c>
      <c r="N7" s="667">
        <f>'3'!C16</f>
        <v>0</v>
      </c>
      <c r="O7" s="667">
        <f>'3'!C17</f>
        <v>0</v>
      </c>
      <c r="P7" s="667">
        <f>'3'!C18</f>
        <v>0</v>
      </c>
      <c r="Q7" s="667">
        <f>'3'!C19</f>
        <v>0</v>
      </c>
      <c r="R7" s="667">
        <f>'3'!C20</f>
        <v>0</v>
      </c>
      <c r="S7" s="667">
        <f>'3'!C21</f>
        <v>0</v>
      </c>
      <c r="T7" s="667">
        <f>'3'!C22</f>
        <v>0</v>
      </c>
      <c r="U7" s="667">
        <f>'3'!C23</f>
        <v>0</v>
      </c>
      <c r="V7" s="667">
        <f>'3'!C24</f>
        <v>0</v>
      </c>
      <c r="W7" s="667">
        <f>'3'!C25</f>
        <v>0</v>
      </c>
      <c r="X7" s="667">
        <f>'3'!C26</f>
        <v>0</v>
      </c>
      <c r="Y7" s="202" t="s">
        <v>1104</v>
      </c>
    </row>
    <row r="8" spans="1:25" x14ac:dyDescent="0.25">
      <c r="A8" t="s">
        <v>106</v>
      </c>
      <c r="B8" s="655" t="s">
        <v>0</v>
      </c>
      <c r="C8" s="656" t="str">
        <f>'7'!C7</f>
        <v>Ekonominės rajono plėtros skatinimas, kuriant naujus verslus rajone</v>
      </c>
      <c r="D8" s="657">
        <f>COUNTIFS($E8:$X8,"taip")</f>
        <v>1</v>
      </c>
      <c r="E8" s="654" t="s">
        <v>77</v>
      </c>
      <c r="F8" s="654" t="s">
        <v>76</v>
      </c>
      <c r="G8" s="654" t="s">
        <v>76</v>
      </c>
      <c r="H8" s="654" t="s">
        <v>76</v>
      </c>
      <c r="I8" s="654" t="s">
        <v>76</v>
      </c>
      <c r="J8" s="654" t="s">
        <v>76</v>
      </c>
      <c r="K8" s="654" t="s">
        <v>76</v>
      </c>
      <c r="L8" s="654" t="s">
        <v>76</v>
      </c>
      <c r="M8" s="654" t="s">
        <v>76</v>
      </c>
      <c r="N8" s="654" t="s">
        <v>76</v>
      </c>
      <c r="O8" s="654" t="s">
        <v>76</v>
      </c>
      <c r="P8" s="654" t="s">
        <v>76</v>
      </c>
      <c r="Q8" s="654" t="s">
        <v>76</v>
      </c>
      <c r="R8" s="654" t="s">
        <v>76</v>
      </c>
      <c r="S8" s="654" t="s">
        <v>76</v>
      </c>
      <c r="T8" s="654" t="s">
        <v>76</v>
      </c>
      <c r="U8" s="654" t="s">
        <v>76</v>
      </c>
      <c r="V8" s="654" t="s">
        <v>76</v>
      </c>
      <c r="W8" s="654" t="s">
        <v>76</v>
      </c>
      <c r="X8" s="654" t="s">
        <v>76</v>
      </c>
      <c r="Y8" s="470" t="str">
        <f>IF(D8&lt;4,"Gerai","Per daug poreikių")</f>
        <v>Gerai</v>
      </c>
    </row>
    <row r="9" spans="1:25" x14ac:dyDescent="0.25">
      <c r="A9" t="s">
        <v>107</v>
      </c>
      <c r="B9" s="655" t="s">
        <v>1</v>
      </c>
      <c r="C9" s="656" t="str">
        <f>'7'!C8</f>
        <v>Ekonominės rajono plėtros skatinimas, plėtojant esamus rajono verslus</v>
      </c>
      <c r="D9" s="657">
        <f t="shared" ref="D9:D27" si="0">COUNTIFS($E9:$X9,"taip")</f>
        <v>1</v>
      </c>
      <c r="E9" s="654" t="s">
        <v>77</v>
      </c>
      <c r="F9" s="654" t="s">
        <v>76</v>
      </c>
      <c r="G9" s="654" t="s">
        <v>76</v>
      </c>
      <c r="H9" s="654" t="s">
        <v>76</v>
      </c>
      <c r="I9" s="654" t="s">
        <v>76</v>
      </c>
      <c r="J9" s="654" t="s">
        <v>76</v>
      </c>
      <c r="K9" s="654" t="s">
        <v>76</v>
      </c>
      <c r="L9" s="654" t="s">
        <v>76</v>
      </c>
      <c r="M9" s="654" t="s">
        <v>76</v>
      </c>
      <c r="N9" s="654" t="s">
        <v>76</v>
      </c>
      <c r="O9" s="654" t="s">
        <v>76</v>
      </c>
      <c r="P9" s="654" t="s">
        <v>76</v>
      </c>
      <c r="Q9" s="654" t="s">
        <v>76</v>
      </c>
      <c r="R9" s="654" t="s">
        <v>76</v>
      </c>
      <c r="S9" s="654" t="s">
        <v>76</v>
      </c>
      <c r="T9" s="654" t="s">
        <v>76</v>
      </c>
      <c r="U9" s="654" t="s">
        <v>76</v>
      </c>
      <c r="V9" s="654" t="s">
        <v>76</v>
      </c>
      <c r="W9" s="654" t="s">
        <v>76</v>
      </c>
      <c r="X9" s="654" t="s">
        <v>76</v>
      </c>
      <c r="Y9" s="470" t="str">
        <f t="shared" ref="Y9:Y27" si="1">IF(D9&lt;4,"Gerai","Per daug poreikių")</f>
        <v>Gerai</v>
      </c>
    </row>
    <row r="10" spans="1:25" x14ac:dyDescent="0.25">
      <c r="A10" t="s">
        <v>108</v>
      </c>
      <c r="B10" s="655" t="s">
        <v>2</v>
      </c>
      <c r="C10" s="656" t="str">
        <f>'7'!C9</f>
        <v>Skaitmeninimo skatinimas žemės ūkio sektoriuje</v>
      </c>
      <c r="D10" s="657">
        <f t="shared" si="0"/>
        <v>1</v>
      </c>
      <c r="E10" s="654" t="s">
        <v>77</v>
      </c>
      <c r="F10" s="654" t="s">
        <v>76</v>
      </c>
      <c r="G10" s="654" t="s">
        <v>76</v>
      </c>
      <c r="H10" s="654" t="s">
        <v>76</v>
      </c>
      <c r="I10" s="654" t="s">
        <v>76</v>
      </c>
      <c r="J10" s="654" t="s">
        <v>76</v>
      </c>
      <c r="K10" s="654" t="s">
        <v>76</v>
      </c>
      <c r="L10" s="654" t="s">
        <v>76</v>
      </c>
      <c r="M10" s="654" t="s">
        <v>76</v>
      </c>
      <c r="N10" s="654" t="s">
        <v>76</v>
      </c>
      <c r="O10" s="654" t="s">
        <v>76</v>
      </c>
      <c r="P10" s="654" t="s">
        <v>76</v>
      </c>
      <c r="Q10" s="654" t="s">
        <v>76</v>
      </c>
      <c r="R10" s="654" t="s">
        <v>76</v>
      </c>
      <c r="S10" s="654" t="s">
        <v>76</v>
      </c>
      <c r="T10" s="654" t="s">
        <v>76</v>
      </c>
      <c r="U10" s="654" t="s">
        <v>76</v>
      </c>
      <c r="V10" s="654" t="s">
        <v>76</v>
      </c>
      <c r="W10" s="654" t="s">
        <v>76</v>
      </c>
      <c r="X10" s="654" t="s">
        <v>76</v>
      </c>
      <c r="Y10" s="470" t="str">
        <f t="shared" si="1"/>
        <v>Gerai</v>
      </c>
    </row>
    <row r="11" spans="1:25" x14ac:dyDescent="0.25">
      <c r="A11" t="s">
        <v>109</v>
      </c>
      <c r="B11" s="655" t="s">
        <v>3</v>
      </c>
      <c r="C11" s="656" t="str">
        <f>'7'!C10</f>
        <v>NVO socialinio verslo kūrimas ir plėtra</v>
      </c>
      <c r="D11" s="657">
        <f t="shared" si="0"/>
        <v>1</v>
      </c>
      <c r="E11" s="654" t="s">
        <v>77</v>
      </c>
      <c r="F11" s="654" t="s">
        <v>76</v>
      </c>
      <c r="G11" s="654" t="s">
        <v>76</v>
      </c>
      <c r="H11" s="654" t="s">
        <v>76</v>
      </c>
      <c r="I11" s="654" t="s">
        <v>76</v>
      </c>
      <c r="J11" s="654" t="s">
        <v>76</v>
      </c>
      <c r="K11" s="654" t="s">
        <v>76</v>
      </c>
      <c r="L11" s="654" t="s">
        <v>76</v>
      </c>
      <c r="M11" s="654" t="s">
        <v>76</v>
      </c>
      <c r="N11" s="654" t="s">
        <v>76</v>
      </c>
      <c r="O11" s="654" t="s">
        <v>76</v>
      </c>
      <c r="P11" s="654" t="s">
        <v>76</v>
      </c>
      <c r="Q11" s="654" t="s">
        <v>76</v>
      </c>
      <c r="R11" s="654" t="s">
        <v>76</v>
      </c>
      <c r="S11" s="654" t="s">
        <v>76</v>
      </c>
      <c r="T11" s="654" t="s">
        <v>76</v>
      </c>
      <c r="U11" s="654" t="s">
        <v>76</v>
      </c>
      <c r="V11" s="654" t="s">
        <v>76</v>
      </c>
      <c r="W11" s="654" t="s">
        <v>76</v>
      </c>
      <c r="X11" s="654" t="s">
        <v>76</v>
      </c>
      <c r="Y11" s="470" t="str">
        <f t="shared" si="1"/>
        <v>Gerai</v>
      </c>
    </row>
    <row r="12" spans="1:25" x14ac:dyDescent="0.25">
      <c r="A12" t="s">
        <v>110</v>
      </c>
      <c r="B12" s="655" t="s">
        <v>4</v>
      </c>
      <c r="C12" s="656" t="str">
        <f>'7'!C11</f>
        <v>Bendruomeninių verslumo iniciatyvų kūrimas ir plėtra</v>
      </c>
      <c r="D12" s="657">
        <f t="shared" si="0"/>
        <v>1</v>
      </c>
      <c r="E12" s="654" t="s">
        <v>76</v>
      </c>
      <c r="F12" s="654" t="s">
        <v>77</v>
      </c>
      <c r="G12" s="654" t="s">
        <v>76</v>
      </c>
      <c r="H12" s="654" t="s">
        <v>76</v>
      </c>
      <c r="I12" s="654" t="s">
        <v>76</v>
      </c>
      <c r="J12" s="654" t="s">
        <v>76</v>
      </c>
      <c r="K12" s="654" t="s">
        <v>76</v>
      </c>
      <c r="L12" s="654" t="s">
        <v>76</v>
      </c>
      <c r="M12" s="654" t="s">
        <v>76</v>
      </c>
      <c r="N12" s="654" t="s">
        <v>76</v>
      </c>
      <c r="O12" s="654" t="s">
        <v>76</v>
      </c>
      <c r="P12" s="654" t="s">
        <v>76</v>
      </c>
      <c r="Q12" s="654" t="s">
        <v>76</v>
      </c>
      <c r="R12" s="654" t="s">
        <v>76</v>
      </c>
      <c r="S12" s="654" t="s">
        <v>76</v>
      </c>
      <c r="T12" s="654" t="s">
        <v>76</v>
      </c>
      <c r="U12" s="654" t="s">
        <v>76</v>
      </c>
      <c r="V12" s="654" t="s">
        <v>76</v>
      </c>
      <c r="W12" s="654" t="s">
        <v>76</v>
      </c>
      <c r="X12" s="654" t="s">
        <v>76</v>
      </c>
      <c r="Y12" s="470" t="str">
        <f t="shared" si="1"/>
        <v>Gerai</v>
      </c>
    </row>
    <row r="13" spans="1:25" x14ac:dyDescent="0.25">
      <c r="A13" t="s">
        <v>111</v>
      </c>
      <c r="B13" s="655" t="s">
        <v>5</v>
      </c>
      <c r="C13" s="656" t="str">
        <f>'7'!C12</f>
        <v>Viešųjų paslaugų ir infrastruktūros prieinamumas vietos bendruomenei didinimas</v>
      </c>
      <c r="D13" s="657">
        <f t="shared" si="0"/>
        <v>1</v>
      </c>
      <c r="E13" s="654" t="s">
        <v>76</v>
      </c>
      <c r="F13" s="654" t="s">
        <v>77</v>
      </c>
      <c r="G13" s="654" t="s">
        <v>76</v>
      </c>
      <c r="H13" s="654" t="s">
        <v>76</v>
      </c>
      <c r="I13" s="654" t="s">
        <v>76</v>
      </c>
      <c r="J13" s="654" t="s">
        <v>76</v>
      </c>
      <c r="K13" s="654" t="s">
        <v>76</v>
      </c>
      <c r="L13" s="654" t="s">
        <v>76</v>
      </c>
      <c r="M13" s="654" t="s">
        <v>76</v>
      </c>
      <c r="N13" s="654" t="s">
        <v>76</v>
      </c>
      <c r="O13" s="654" t="s">
        <v>76</v>
      </c>
      <c r="P13" s="654" t="s">
        <v>76</v>
      </c>
      <c r="Q13" s="654" t="s">
        <v>76</v>
      </c>
      <c r="R13" s="654" t="s">
        <v>76</v>
      </c>
      <c r="S13" s="654" t="s">
        <v>76</v>
      </c>
      <c r="T13" s="654" t="s">
        <v>76</v>
      </c>
      <c r="U13" s="654" t="s">
        <v>76</v>
      </c>
      <c r="V13" s="654" t="s">
        <v>76</v>
      </c>
      <c r="W13" s="654" t="s">
        <v>76</v>
      </c>
      <c r="X13" s="654" t="s">
        <v>76</v>
      </c>
      <c r="Y13" s="470" t="str">
        <f t="shared" si="1"/>
        <v>Gerai</v>
      </c>
    </row>
    <row r="14" spans="1:25" x14ac:dyDescent="0.25">
      <c r="A14" t="s">
        <v>112</v>
      </c>
      <c r="B14" s="655" t="s">
        <v>6</v>
      </c>
      <c r="C14" s="656" t="str">
        <f>'7'!C13</f>
        <v>NVO iniciatyvų skatinimas, kultūros tradicijų, amatų saugojimas ir sklaida</v>
      </c>
      <c r="D14" s="657">
        <f t="shared" si="0"/>
        <v>1</v>
      </c>
      <c r="E14" s="654" t="s">
        <v>76</v>
      </c>
      <c r="F14" s="654" t="s">
        <v>77</v>
      </c>
      <c r="G14" s="654" t="s">
        <v>76</v>
      </c>
      <c r="H14" s="654" t="s">
        <v>76</v>
      </c>
      <c r="I14" s="654" t="s">
        <v>76</v>
      </c>
      <c r="J14" s="654" t="s">
        <v>76</v>
      </c>
      <c r="K14" s="654" t="s">
        <v>76</v>
      </c>
      <c r="L14" s="654" t="s">
        <v>76</v>
      </c>
      <c r="M14" s="654" t="s">
        <v>76</v>
      </c>
      <c r="N14" s="654" t="s">
        <v>76</v>
      </c>
      <c r="O14" s="654" t="s">
        <v>76</v>
      </c>
      <c r="P14" s="654" t="s">
        <v>76</v>
      </c>
      <c r="Q14" s="654" t="s">
        <v>76</v>
      </c>
      <c r="R14" s="654" t="s">
        <v>76</v>
      </c>
      <c r="S14" s="654" t="s">
        <v>76</v>
      </c>
      <c r="T14" s="654" t="s">
        <v>76</v>
      </c>
      <c r="U14" s="654" t="s">
        <v>76</v>
      </c>
      <c r="V14" s="654" t="s">
        <v>76</v>
      </c>
      <c r="W14" s="654" t="s">
        <v>76</v>
      </c>
      <c r="X14" s="654" t="s">
        <v>76</v>
      </c>
      <c r="Y14" s="470" t="str">
        <f t="shared" si="1"/>
        <v>Gerai</v>
      </c>
    </row>
    <row r="15" spans="1:25" x14ac:dyDescent="0.25">
      <c r="A15" t="s">
        <v>113</v>
      </c>
      <c r="B15" s="655" t="s">
        <v>7</v>
      </c>
      <c r="C15" s="656" t="str">
        <f>'7'!C14</f>
        <v>Vietos projektų pareiškėjų ir vykdytojų mokymas, įgūdžių įgijimas</v>
      </c>
      <c r="D15" s="657">
        <f t="shared" si="0"/>
        <v>1</v>
      </c>
      <c r="E15" s="654" t="s">
        <v>76</v>
      </c>
      <c r="F15" s="654" t="s">
        <v>77</v>
      </c>
      <c r="G15" s="654" t="s">
        <v>76</v>
      </c>
      <c r="H15" s="654" t="s">
        <v>76</v>
      </c>
      <c r="I15" s="654" t="s">
        <v>76</v>
      </c>
      <c r="J15" s="654" t="s">
        <v>76</v>
      </c>
      <c r="K15" s="654" t="s">
        <v>76</v>
      </c>
      <c r="L15" s="654" t="s">
        <v>76</v>
      </c>
      <c r="M15" s="654" t="s">
        <v>76</v>
      </c>
      <c r="N15" s="654" t="s">
        <v>76</v>
      </c>
      <c r="O15" s="654" t="s">
        <v>76</v>
      </c>
      <c r="P15" s="654" t="s">
        <v>76</v>
      </c>
      <c r="Q15" s="654" t="s">
        <v>76</v>
      </c>
      <c r="R15" s="654" t="s">
        <v>76</v>
      </c>
      <c r="S15" s="654" t="s">
        <v>76</v>
      </c>
      <c r="T15" s="654" t="s">
        <v>76</v>
      </c>
      <c r="U15" s="654" t="s">
        <v>76</v>
      </c>
      <c r="V15" s="654" t="s">
        <v>76</v>
      </c>
      <c r="W15" s="654" t="s">
        <v>76</v>
      </c>
      <c r="X15" s="654" t="s">
        <v>76</v>
      </c>
      <c r="Y15" s="470" t="str">
        <f t="shared" si="1"/>
        <v>Gerai</v>
      </c>
    </row>
    <row r="16" spans="1:25" x14ac:dyDescent="0.25">
      <c r="A16" t="s">
        <v>93</v>
      </c>
      <c r="B16" s="655" t="s">
        <v>8</v>
      </c>
      <c r="C16" s="656" t="str">
        <f>'7'!C15</f>
        <v>Teritorinio VVG bendradarbiavimo skatinimas</v>
      </c>
      <c r="D16" s="657">
        <f t="shared" si="0"/>
        <v>1</v>
      </c>
      <c r="E16" s="654" t="s">
        <v>76</v>
      </c>
      <c r="F16" s="654" t="s">
        <v>77</v>
      </c>
      <c r="G16" s="654" t="s">
        <v>76</v>
      </c>
      <c r="H16" s="654" t="s">
        <v>76</v>
      </c>
      <c r="I16" s="654" t="s">
        <v>76</v>
      </c>
      <c r="J16" s="654" t="s">
        <v>76</v>
      </c>
      <c r="K16" s="654" t="s">
        <v>76</v>
      </c>
      <c r="L16" s="654" t="s">
        <v>76</v>
      </c>
      <c r="M16" s="654" t="s">
        <v>76</v>
      </c>
      <c r="N16" s="654" t="s">
        <v>76</v>
      </c>
      <c r="O16" s="654" t="s">
        <v>76</v>
      </c>
      <c r="P16" s="654" t="s">
        <v>76</v>
      </c>
      <c r="Q16" s="654" t="s">
        <v>76</v>
      </c>
      <c r="R16" s="654" t="s">
        <v>76</v>
      </c>
      <c r="S16" s="654" t="s">
        <v>76</v>
      </c>
      <c r="T16" s="654" t="s">
        <v>76</v>
      </c>
      <c r="U16" s="654" t="s">
        <v>76</v>
      </c>
      <c r="V16" s="654" t="s">
        <v>76</v>
      </c>
      <c r="W16" s="654" t="s">
        <v>76</v>
      </c>
      <c r="X16" s="654" t="s">
        <v>76</v>
      </c>
      <c r="Y16" s="470" t="str">
        <f t="shared" si="1"/>
        <v>Gerai</v>
      </c>
    </row>
    <row r="17" spans="1:25" x14ac:dyDescent="0.25">
      <c r="A17" t="s">
        <v>114</v>
      </c>
      <c r="B17" s="655" t="s">
        <v>9</v>
      </c>
      <c r="C17" s="656">
        <f>'7'!C16</f>
        <v>0</v>
      </c>
      <c r="D17" s="657">
        <f t="shared" si="0"/>
        <v>0</v>
      </c>
      <c r="E17" s="654" t="s">
        <v>76</v>
      </c>
      <c r="F17" s="654" t="s">
        <v>76</v>
      </c>
      <c r="G17" s="654" t="s">
        <v>76</v>
      </c>
      <c r="H17" s="654" t="s">
        <v>76</v>
      </c>
      <c r="I17" s="654" t="s">
        <v>76</v>
      </c>
      <c r="J17" s="654" t="s">
        <v>76</v>
      </c>
      <c r="K17" s="654" t="s">
        <v>76</v>
      </c>
      <c r="L17" s="654" t="s">
        <v>76</v>
      </c>
      <c r="M17" s="654" t="s">
        <v>76</v>
      </c>
      <c r="N17" s="654" t="s">
        <v>76</v>
      </c>
      <c r="O17" s="654" t="s">
        <v>76</v>
      </c>
      <c r="P17" s="654" t="s">
        <v>76</v>
      </c>
      <c r="Q17" s="654" t="s">
        <v>76</v>
      </c>
      <c r="R17" s="654" t="s">
        <v>76</v>
      </c>
      <c r="S17" s="654" t="s">
        <v>76</v>
      </c>
      <c r="T17" s="654" t="s">
        <v>76</v>
      </c>
      <c r="U17" s="654" t="s">
        <v>76</v>
      </c>
      <c r="V17" s="654" t="s">
        <v>76</v>
      </c>
      <c r="W17" s="654" t="s">
        <v>76</v>
      </c>
      <c r="X17" s="654" t="s">
        <v>76</v>
      </c>
      <c r="Y17" s="470" t="str">
        <f t="shared" si="1"/>
        <v>Gerai</v>
      </c>
    </row>
    <row r="18" spans="1:25" x14ac:dyDescent="0.25">
      <c r="A18" t="s">
        <v>115</v>
      </c>
      <c r="B18" s="655" t="s">
        <v>43</v>
      </c>
      <c r="C18" s="656">
        <f>'7'!C17</f>
        <v>0</v>
      </c>
      <c r="D18" s="657">
        <f t="shared" si="0"/>
        <v>0</v>
      </c>
      <c r="E18" s="654" t="s">
        <v>76</v>
      </c>
      <c r="F18" s="654" t="s">
        <v>76</v>
      </c>
      <c r="G18" s="654" t="s">
        <v>76</v>
      </c>
      <c r="H18" s="654" t="s">
        <v>76</v>
      </c>
      <c r="I18" s="654" t="s">
        <v>76</v>
      </c>
      <c r="J18" s="654" t="s">
        <v>76</v>
      </c>
      <c r="K18" s="654" t="s">
        <v>76</v>
      </c>
      <c r="L18" s="654" t="s">
        <v>76</v>
      </c>
      <c r="M18" s="654" t="s">
        <v>76</v>
      </c>
      <c r="N18" s="654" t="s">
        <v>76</v>
      </c>
      <c r="O18" s="654" t="s">
        <v>76</v>
      </c>
      <c r="P18" s="654" t="s">
        <v>76</v>
      </c>
      <c r="Q18" s="654" t="s">
        <v>76</v>
      </c>
      <c r="R18" s="654" t="s">
        <v>76</v>
      </c>
      <c r="S18" s="654" t="s">
        <v>76</v>
      </c>
      <c r="T18" s="654" t="s">
        <v>76</v>
      </c>
      <c r="U18" s="654" t="s">
        <v>76</v>
      </c>
      <c r="V18" s="654" t="s">
        <v>76</v>
      </c>
      <c r="W18" s="654" t="s">
        <v>76</v>
      </c>
      <c r="X18" s="654" t="s">
        <v>76</v>
      </c>
      <c r="Y18" s="470" t="str">
        <f t="shared" si="1"/>
        <v>Gerai</v>
      </c>
    </row>
    <row r="19" spans="1:25" x14ac:dyDescent="0.25">
      <c r="A19" t="s">
        <v>116</v>
      </c>
      <c r="B19" s="655" t="s">
        <v>44</v>
      </c>
      <c r="C19" s="656">
        <f>'7'!C18</f>
        <v>0</v>
      </c>
      <c r="D19" s="657">
        <f t="shared" si="0"/>
        <v>0</v>
      </c>
      <c r="E19" s="654" t="s">
        <v>76</v>
      </c>
      <c r="F19" s="654" t="s">
        <v>76</v>
      </c>
      <c r="G19" s="654" t="s">
        <v>76</v>
      </c>
      <c r="H19" s="654" t="s">
        <v>76</v>
      </c>
      <c r="I19" s="654" t="s">
        <v>76</v>
      </c>
      <c r="J19" s="654" t="s">
        <v>76</v>
      </c>
      <c r="K19" s="654" t="s">
        <v>76</v>
      </c>
      <c r="L19" s="654" t="s">
        <v>76</v>
      </c>
      <c r="M19" s="654" t="s">
        <v>76</v>
      </c>
      <c r="N19" s="654" t="s">
        <v>76</v>
      </c>
      <c r="O19" s="654" t="s">
        <v>76</v>
      </c>
      <c r="P19" s="654" t="s">
        <v>76</v>
      </c>
      <c r="Q19" s="654" t="s">
        <v>76</v>
      </c>
      <c r="R19" s="654" t="s">
        <v>76</v>
      </c>
      <c r="S19" s="654" t="s">
        <v>76</v>
      </c>
      <c r="T19" s="654" t="s">
        <v>76</v>
      </c>
      <c r="U19" s="654" t="s">
        <v>76</v>
      </c>
      <c r="V19" s="654" t="s">
        <v>76</v>
      </c>
      <c r="W19" s="654" t="s">
        <v>76</v>
      </c>
      <c r="X19" s="654" t="s">
        <v>76</v>
      </c>
      <c r="Y19" s="470" t="str">
        <f t="shared" si="1"/>
        <v>Gerai</v>
      </c>
    </row>
    <row r="20" spans="1:25" x14ac:dyDescent="0.25">
      <c r="A20" t="s">
        <v>117</v>
      </c>
      <c r="B20" s="655" t="s">
        <v>45</v>
      </c>
      <c r="C20" s="656">
        <f>'7'!C19</f>
        <v>0</v>
      </c>
      <c r="D20" s="657">
        <f t="shared" si="0"/>
        <v>0</v>
      </c>
      <c r="E20" s="654" t="s">
        <v>76</v>
      </c>
      <c r="F20" s="654" t="s">
        <v>76</v>
      </c>
      <c r="G20" s="654" t="s">
        <v>76</v>
      </c>
      <c r="H20" s="654" t="s">
        <v>76</v>
      </c>
      <c r="I20" s="654" t="s">
        <v>76</v>
      </c>
      <c r="J20" s="654" t="s">
        <v>76</v>
      </c>
      <c r="K20" s="654" t="s">
        <v>76</v>
      </c>
      <c r="L20" s="654" t="s">
        <v>76</v>
      </c>
      <c r="M20" s="654" t="s">
        <v>76</v>
      </c>
      <c r="N20" s="654" t="s">
        <v>76</v>
      </c>
      <c r="O20" s="654" t="s">
        <v>76</v>
      </c>
      <c r="P20" s="654" t="s">
        <v>76</v>
      </c>
      <c r="Q20" s="654" t="s">
        <v>76</v>
      </c>
      <c r="R20" s="654" t="s">
        <v>76</v>
      </c>
      <c r="S20" s="654" t="s">
        <v>76</v>
      </c>
      <c r="T20" s="654" t="s">
        <v>76</v>
      </c>
      <c r="U20" s="654" t="s">
        <v>76</v>
      </c>
      <c r="V20" s="654" t="s">
        <v>76</v>
      </c>
      <c r="W20" s="654" t="s">
        <v>76</v>
      </c>
      <c r="X20" s="654" t="s">
        <v>76</v>
      </c>
      <c r="Y20" s="470" t="str">
        <f t="shared" si="1"/>
        <v>Gerai</v>
      </c>
    </row>
    <row r="21" spans="1:25" x14ac:dyDescent="0.25">
      <c r="A21" t="s">
        <v>118</v>
      </c>
      <c r="B21" s="655" t="s">
        <v>46</v>
      </c>
      <c r="C21" s="656">
        <f>'7'!C20</f>
        <v>0</v>
      </c>
      <c r="D21" s="657">
        <f t="shared" si="0"/>
        <v>0</v>
      </c>
      <c r="E21" s="654" t="s">
        <v>76</v>
      </c>
      <c r="F21" s="654" t="s">
        <v>76</v>
      </c>
      <c r="G21" s="654" t="s">
        <v>76</v>
      </c>
      <c r="H21" s="654" t="s">
        <v>76</v>
      </c>
      <c r="I21" s="654" t="s">
        <v>76</v>
      </c>
      <c r="J21" s="654" t="s">
        <v>76</v>
      </c>
      <c r="K21" s="654" t="s">
        <v>76</v>
      </c>
      <c r="L21" s="654" t="s">
        <v>76</v>
      </c>
      <c r="M21" s="654" t="s">
        <v>76</v>
      </c>
      <c r="N21" s="654" t="s">
        <v>76</v>
      </c>
      <c r="O21" s="654" t="s">
        <v>76</v>
      </c>
      <c r="P21" s="654" t="s">
        <v>76</v>
      </c>
      <c r="Q21" s="654" t="s">
        <v>76</v>
      </c>
      <c r="R21" s="654" t="s">
        <v>76</v>
      </c>
      <c r="S21" s="654" t="s">
        <v>76</v>
      </c>
      <c r="T21" s="654" t="s">
        <v>76</v>
      </c>
      <c r="U21" s="654" t="s">
        <v>76</v>
      </c>
      <c r="V21" s="654" t="s">
        <v>76</v>
      </c>
      <c r="W21" s="654" t="s">
        <v>76</v>
      </c>
      <c r="X21" s="654" t="s">
        <v>76</v>
      </c>
      <c r="Y21" s="470" t="str">
        <f t="shared" si="1"/>
        <v>Gerai</v>
      </c>
    </row>
    <row r="22" spans="1:25" x14ac:dyDescent="0.25">
      <c r="A22" t="s">
        <v>119</v>
      </c>
      <c r="B22" s="655" t="s">
        <v>47</v>
      </c>
      <c r="C22" s="656">
        <f>'7'!C21</f>
        <v>0</v>
      </c>
      <c r="D22" s="657">
        <f t="shared" si="0"/>
        <v>0</v>
      </c>
      <c r="E22" s="654" t="s">
        <v>76</v>
      </c>
      <c r="F22" s="654" t="s">
        <v>76</v>
      </c>
      <c r="G22" s="654" t="s">
        <v>76</v>
      </c>
      <c r="H22" s="654" t="s">
        <v>76</v>
      </c>
      <c r="I22" s="654" t="s">
        <v>76</v>
      </c>
      <c r="J22" s="654" t="s">
        <v>76</v>
      </c>
      <c r="K22" s="654" t="s">
        <v>76</v>
      </c>
      <c r="L22" s="654" t="s">
        <v>76</v>
      </c>
      <c r="M22" s="654" t="s">
        <v>76</v>
      </c>
      <c r="N22" s="654" t="s">
        <v>76</v>
      </c>
      <c r="O22" s="654" t="s">
        <v>76</v>
      </c>
      <c r="P22" s="654" t="s">
        <v>76</v>
      </c>
      <c r="Q22" s="654" t="s">
        <v>76</v>
      </c>
      <c r="R22" s="654" t="s">
        <v>76</v>
      </c>
      <c r="S22" s="654" t="s">
        <v>76</v>
      </c>
      <c r="T22" s="654" t="s">
        <v>76</v>
      </c>
      <c r="U22" s="654" t="s">
        <v>76</v>
      </c>
      <c r="V22" s="654" t="s">
        <v>76</v>
      </c>
      <c r="W22" s="654" t="s">
        <v>76</v>
      </c>
      <c r="X22" s="654" t="s">
        <v>76</v>
      </c>
      <c r="Y22" s="470" t="str">
        <f t="shared" si="1"/>
        <v>Gerai</v>
      </c>
    </row>
    <row r="23" spans="1:25" x14ac:dyDescent="0.25">
      <c r="A23" t="s">
        <v>120</v>
      </c>
      <c r="B23" s="655" t="s">
        <v>48</v>
      </c>
      <c r="C23" s="656">
        <f>'7'!C22</f>
        <v>0</v>
      </c>
      <c r="D23" s="657">
        <f t="shared" si="0"/>
        <v>0</v>
      </c>
      <c r="E23" s="654" t="s">
        <v>76</v>
      </c>
      <c r="F23" s="654" t="s">
        <v>76</v>
      </c>
      <c r="G23" s="654" t="s">
        <v>76</v>
      </c>
      <c r="H23" s="654" t="s">
        <v>76</v>
      </c>
      <c r="I23" s="654" t="s">
        <v>76</v>
      </c>
      <c r="J23" s="654" t="s">
        <v>76</v>
      </c>
      <c r="K23" s="654" t="s">
        <v>76</v>
      </c>
      <c r="L23" s="654" t="s">
        <v>76</v>
      </c>
      <c r="M23" s="654" t="s">
        <v>76</v>
      </c>
      <c r="N23" s="654" t="s">
        <v>76</v>
      </c>
      <c r="O23" s="654" t="s">
        <v>76</v>
      </c>
      <c r="P23" s="654" t="s">
        <v>76</v>
      </c>
      <c r="Q23" s="654" t="s">
        <v>76</v>
      </c>
      <c r="R23" s="654" t="s">
        <v>76</v>
      </c>
      <c r="S23" s="654" t="s">
        <v>76</v>
      </c>
      <c r="T23" s="654" t="s">
        <v>76</v>
      </c>
      <c r="U23" s="654" t="s">
        <v>76</v>
      </c>
      <c r="V23" s="654" t="s">
        <v>76</v>
      </c>
      <c r="W23" s="654" t="s">
        <v>76</v>
      </c>
      <c r="X23" s="654" t="s">
        <v>76</v>
      </c>
      <c r="Y23" s="470" t="str">
        <f t="shared" si="1"/>
        <v>Gerai</v>
      </c>
    </row>
    <row r="24" spans="1:25" x14ac:dyDescent="0.25">
      <c r="A24" t="s">
        <v>121</v>
      </c>
      <c r="B24" s="655" t="s">
        <v>49</v>
      </c>
      <c r="C24" s="656">
        <f>'7'!C23</f>
        <v>0</v>
      </c>
      <c r="D24" s="657">
        <f t="shared" si="0"/>
        <v>0</v>
      </c>
      <c r="E24" s="654" t="s">
        <v>76</v>
      </c>
      <c r="F24" s="654" t="s">
        <v>76</v>
      </c>
      <c r="G24" s="654" t="s">
        <v>76</v>
      </c>
      <c r="H24" s="654" t="s">
        <v>76</v>
      </c>
      <c r="I24" s="654" t="s">
        <v>76</v>
      </c>
      <c r="J24" s="654" t="s">
        <v>76</v>
      </c>
      <c r="K24" s="654" t="s">
        <v>76</v>
      </c>
      <c r="L24" s="654" t="s">
        <v>76</v>
      </c>
      <c r="M24" s="654" t="s">
        <v>76</v>
      </c>
      <c r="N24" s="654" t="s">
        <v>76</v>
      </c>
      <c r="O24" s="654" t="s">
        <v>76</v>
      </c>
      <c r="P24" s="654" t="s">
        <v>76</v>
      </c>
      <c r="Q24" s="654" t="s">
        <v>76</v>
      </c>
      <c r="R24" s="654" t="s">
        <v>76</v>
      </c>
      <c r="S24" s="654" t="s">
        <v>76</v>
      </c>
      <c r="T24" s="654" t="s">
        <v>76</v>
      </c>
      <c r="U24" s="654" t="s">
        <v>76</v>
      </c>
      <c r="V24" s="654" t="s">
        <v>76</v>
      </c>
      <c r="W24" s="654" t="s">
        <v>76</v>
      </c>
      <c r="X24" s="654" t="s">
        <v>76</v>
      </c>
      <c r="Y24" s="470" t="str">
        <f t="shared" si="1"/>
        <v>Gerai</v>
      </c>
    </row>
    <row r="25" spans="1:25" x14ac:dyDescent="0.25">
      <c r="A25" t="s">
        <v>122</v>
      </c>
      <c r="B25" s="655" t="s">
        <v>50</v>
      </c>
      <c r="C25" s="656">
        <f>'7'!C24</f>
        <v>0</v>
      </c>
      <c r="D25" s="657">
        <f t="shared" si="0"/>
        <v>0</v>
      </c>
      <c r="E25" s="654" t="s">
        <v>76</v>
      </c>
      <c r="F25" s="654" t="s">
        <v>76</v>
      </c>
      <c r="G25" s="654" t="s">
        <v>76</v>
      </c>
      <c r="H25" s="654" t="s">
        <v>76</v>
      </c>
      <c r="I25" s="654" t="s">
        <v>76</v>
      </c>
      <c r="J25" s="654" t="s">
        <v>76</v>
      </c>
      <c r="K25" s="654" t="s">
        <v>76</v>
      </c>
      <c r="L25" s="654" t="s">
        <v>76</v>
      </c>
      <c r="M25" s="654" t="s">
        <v>76</v>
      </c>
      <c r="N25" s="654" t="s">
        <v>76</v>
      </c>
      <c r="O25" s="654" t="s">
        <v>76</v>
      </c>
      <c r="P25" s="654" t="s">
        <v>76</v>
      </c>
      <c r="Q25" s="654" t="s">
        <v>76</v>
      </c>
      <c r="R25" s="654" t="s">
        <v>76</v>
      </c>
      <c r="S25" s="654" t="s">
        <v>76</v>
      </c>
      <c r="T25" s="654" t="s">
        <v>76</v>
      </c>
      <c r="U25" s="654" t="s">
        <v>76</v>
      </c>
      <c r="V25" s="654" t="s">
        <v>76</v>
      </c>
      <c r="W25" s="654" t="s">
        <v>76</v>
      </c>
      <c r="X25" s="654" t="s">
        <v>76</v>
      </c>
      <c r="Y25" s="470" t="str">
        <f t="shared" si="1"/>
        <v>Gerai</v>
      </c>
    </row>
    <row r="26" spans="1:25" x14ac:dyDescent="0.25">
      <c r="A26" t="s">
        <v>123</v>
      </c>
      <c r="B26" s="655" t="s">
        <v>51</v>
      </c>
      <c r="C26" s="656">
        <f>'7'!C25</f>
        <v>0</v>
      </c>
      <c r="D26" s="657">
        <f t="shared" si="0"/>
        <v>0</v>
      </c>
      <c r="E26" s="654" t="s">
        <v>76</v>
      </c>
      <c r="F26" s="654" t="s">
        <v>76</v>
      </c>
      <c r="G26" s="654" t="s">
        <v>76</v>
      </c>
      <c r="H26" s="654" t="s">
        <v>76</v>
      </c>
      <c r="I26" s="654" t="s">
        <v>76</v>
      </c>
      <c r="J26" s="654" t="s">
        <v>76</v>
      </c>
      <c r="K26" s="654" t="s">
        <v>76</v>
      </c>
      <c r="L26" s="654" t="s">
        <v>76</v>
      </c>
      <c r="M26" s="654" t="s">
        <v>76</v>
      </c>
      <c r="N26" s="654" t="s">
        <v>76</v>
      </c>
      <c r="O26" s="654" t="s">
        <v>76</v>
      </c>
      <c r="P26" s="654" t="s">
        <v>76</v>
      </c>
      <c r="Q26" s="654" t="s">
        <v>76</v>
      </c>
      <c r="R26" s="654" t="s">
        <v>76</v>
      </c>
      <c r="S26" s="654" t="s">
        <v>76</v>
      </c>
      <c r="T26" s="654" t="s">
        <v>76</v>
      </c>
      <c r="U26" s="654" t="s">
        <v>76</v>
      </c>
      <c r="V26" s="654" t="s">
        <v>76</v>
      </c>
      <c r="W26" s="654" t="s">
        <v>76</v>
      </c>
      <c r="X26" s="654" t="s">
        <v>76</v>
      </c>
      <c r="Y26" s="470" t="str">
        <f t="shared" si="1"/>
        <v>Gerai</v>
      </c>
    </row>
    <row r="27" spans="1:25" x14ac:dyDescent="0.25">
      <c r="A27" t="s">
        <v>124</v>
      </c>
      <c r="B27" s="655" t="s">
        <v>52</v>
      </c>
      <c r="C27" s="656">
        <f>'7'!C26</f>
        <v>0</v>
      </c>
      <c r="D27" s="657">
        <f t="shared" si="0"/>
        <v>0</v>
      </c>
      <c r="E27" s="654" t="s">
        <v>76</v>
      </c>
      <c r="F27" s="654" t="s">
        <v>76</v>
      </c>
      <c r="G27" s="654" t="s">
        <v>76</v>
      </c>
      <c r="H27" s="654" t="s">
        <v>76</v>
      </c>
      <c r="I27" s="654" t="s">
        <v>76</v>
      </c>
      <c r="J27" s="654" t="s">
        <v>76</v>
      </c>
      <c r="K27" s="654" t="s">
        <v>76</v>
      </c>
      <c r="L27" s="654" t="s">
        <v>76</v>
      </c>
      <c r="M27" s="654" t="s">
        <v>76</v>
      </c>
      <c r="N27" s="654" t="s">
        <v>76</v>
      </c>
      <c r="O27" s="654" t="s">
        <v>76</v>
      </c>
      <c r="P27" s="654" t="s">
        <v>76</v>
      </c>
      <c r="Q27" s="654" t="s">
        <v>76</v>
      </c>
      <c r="R27" s="654" t="s">
        <v>76</v>
      </c>
      <c r="S27" s="654" t="s">
        <v>76</v>
      </c>
      <c r="T27" s="654" t="s">
        <v>76</v>
      </c>
      <c r="U27" s="654" t="s">
        <v>76</v>
      </c>
      <c r="V27" s="654" t="s">
        <v>76</v>
      </c>
      <c r="W27" s="654" t="s">
        <v>76</v>
      </c>
      <c r="X27" s="654" t="s">
        <v>76</v>
      </c>
      <c r="Y27" s="471" t="str">
        <f t="shared" si="1"/>
        <v>Gerai</v>
      </c>
    </row>
    <row r="30" spans="1:25" x14ac:dyDescent="0.25">
      <c r="B30"/>
      <c r="C30" s="604" t="s">
        <v>1494</v>
      </c>
    </row>
    <row r="31" spans="1:25" ht="105" x14ac:dyDescent="0.25">
      <c r="B31" s="1">
        <v>1</v>
      </c>
      <c r="C31" s="335" t="s">
        <v>1497</v>
      </c>
    </row>
    <row r="32" spans="1:25" x14ac:dyDescent="0.25">
      <c r="B32" s="1">
        <v>2</v>
      </c>
      <c r="C32" s="216" t="s">
        <v>1495</v>
      </c>
    </row>
    <row r="33" spans="2:3" ht="30" x14ac:dyDescent="0.25">
      <c r="B33" s="1">
        <v>3</v>
      </c>
      <c r="C33" s="335"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FFF7672-B6AC-427C-86AC-20D5DD9C355E}">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W82"/>
  <sheetViews>
    <sheetView zoomScale="90" zoomScaleNormal="90" workbookViewId="0">
      <pane xSplit="3" ySplit="7" topLeftCell="G16" activePane="bottomRight" state="frozen"/>
      <selection pane="topRight"/>
      <selection pane="bottomLeft"/>
      <selection pane="bottomRight" activeCell="H17" sqref="H17"/>
    </sheetView>
  </sheetViews>
  <sheetFormatPr defaultColWidth="9.140625" defaultRowHeight="15" x14ac:dyDescent="0.25"/>
  <cols>
    <col min="1" max="1" width="8.7109375" style="115" customWidth="1"/>
    <col min="2" max="2" width="50.7109375" style="13" customWidth="1"/>
    <col min="3" max="3" width="50.7109375" style="14" customWidth="1"/>
    <col min="4" max="4" width="50.7109375" style="383" customWidth="1"/>
    <col min="5" max="23" width="50.7109375" style="114" customWidth="1"/>
    <col min="24" max="24" width="50.7109375" style="13" customWidth="1"/>
    <col min="25" max="16384" width="9.140625" style="13"/>
  </cols>
  <sheetData>
    <row r="1" spans="1:23" s="113" customFormat="1" ht="18.75" x14ac:dyDescent="0.25">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25">
      <c r="C2" s="168"/>
      <c r="D2" s="158"/>
      <c r="E2" s="158"/>
      <c r="F2" s="158"/>
      <c r="G2" s="158"/>
      <c r="H2" s="158"/>
      <c r="I2" s="158"/>
      <c r="J2" s="158"/>
      <c r="K2" s="158"/>
      <c r="L2" s="158"/>
      <c r="M2" s="158"/>
      <c r="N2" s="158"/>
      <c r="O2" s="158"/>
      <c r="P2" s="158"/>
      <c r="Q2" s="158"/>
      <c r="R2" s="158"/>
      <c r="S2" s="158"/>
      <c r="T2" s="158"/>
      <c r="U2" s="158"/>
      <c r="V2" s="158"/>
      <c r="W2" s="158"/>
    </row>
    <row r="3" spans="1:23" x14ac:dyDescent="0.25">
      <c r="A3" s="1"/>
      <c r="B3" s="140" t="s">
        <v>1272</v>
      </c>
      <c r="C3" s="128"/>
      <c r="D3" s="385" t="str">
        <f>'1'!C8</f>
        <v>RASE</v>
      </c>
    </row>
    <row r="4" spans="1:23" customFormat="1" x14ac:dyDescent="0.25">
      <c r="C4" s="168"/>
      <c r="D4" s="158"/>
      <c r="E4" s="158"/>
      <c r="F4" s="158"/>
      <c r="G4" s="158"/>
      <c r="H4" s="158"/>
      <c r="I4" s="158"/>
      <c r="J4" s="158"/>
      <c r="K4" s="158"/>
      <c r="L4" s="158"/>
      <c r="M4" s="158"/>
      <c r="N4" s="158"/>
      <c r="O4" s="158"/>
      <c r="P4" s="158"/>
      <c r="Q4" s="158"/>
      <c r="R4" s="158"/>
      <c r="S4" s="158"/>
      <c r="T4" s="158"/>
      <c r="U4" s="158"/>
      <c r="V4" s="158"/>
      <c r="W4" s="158"/>
    </row>
    <row r="5" spans="1:23" x14ac:dyDescent="0.25">
      <c r="A5" s="13"/>
      <c r="B5" s="259">
        <v>1</v>
      </c>
      <c r="C5" s="223" t="s">
        <v>1613</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50" x14ac:dyDescent="0.25">
      <c r="A6" s="13"/>
      <c r="B6" s="32"/>
      <c r="C6" s="312" t="s">
        <v>1509</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ht="30" x14ac:dyDescent="0.25">
      <c r="A7" s="2" t="s">
        <v>188</v>
      </c>
      <c r="B7" s="124" t="s">
        <v>20</v>
      </c>
      <c r="C7" s="335" t="s">
        <v>1319</v>
      </c>
      <c r="D7" s="141" t="str">
        <f>VLOOKUP(D6,'7'!$B$7:$C$26,2,FALSE)</f>
        <v>Ekonominės rajono plėtros skatinimas, kuriant naujus verslus rajone</v>
      </c>
      <c r="E7" s="141" t="str">
        <f>VLOOKUP(E6,'7'!$B$7:$C$26,2,FALSE)</f>
        <v>Ekonominės rajono plėtros skatinimas, plėtojant esamus rajono verslus</v>
      </c>
      <c r="F7" s="141" t="str">
        <f>VLOOKUP(F6,'7'!$B$7:$C$26,2,FALSE)</f>
        <v>Skaitmeninimo skatinimas žemės ūkio sektoriuje</v>
      </c>
      <c r="G7" s="141" t="str">
        <f>VLOOKUP(G6,'7'!$B$7:$C$26,2,FALSE)</f>
        <v>NVO socialinio verslo kūrimas ir plėtra</v>
      </c>
      <c r="H7" s="141" t="str">
        <f>VLOOKUP(H6,'7'!$B$7:$C$26,2,FALSE)</f>
        <v>Bendruomeninių verslumo iniciatyvų kūrimas ir plėtra</v>
      </c>
      <c r="I7" s="141" t="str">
        <f>VLOOKUP(I6,'7'!$B$7:$C$26,2,FALSE)</f>
        <v>Viešųjų paslaugų ir infrastruktūros prieinamumas vietos bendruomenei didinimas</v>
      </c>
      <c r="J7" s="141" t="str">
        <f>VLOOKUP(J6,'7'!$B$7:$C$26,2,FALSE)</f>
        <v>NVO iniciatyvų skatinimas, kultūros tradicijų, amatų saugojimas ir sklaida</v>
      </c>
      <c r="K7" s="141" t="str">
        <f>VLOOKUP(K6,'7'!$B$7:$C$26,2,FALSE)</f>
        <v>Vietos projektų pareiškėjų ir vykdytojų mokymas, įgūdžių įgijimas</v>
      </c>
      <c r="L7" s="141" t="str">
        <f>VLOOKUP(L6,'7'!$B$7:$C$26,2,FALSE)</f>
        <v>Teritorinio VVG bendradarbiavimo skatinimas</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25">
      <c r="A8" s="2" t="s">
        <v>189</v>
      </c>
      <c r="B8" s="125" t="s">
        <v>27</v>
      </c>
      <c r="C8" s="335" t="s">
        <v>1319</v>
      </c>
      <c r="D8" s="141" t="str">
        <f>VLOOKUP(D$6,'7'!$B$7:$D$26,3,FALSE)</f>
        <v>Ne žemės ūkio verslo pradžia</v>
      </c>
      <c r="E8" s="141" t="str">
        <f>VLOOKUP(E$6,'7'!$B$7:$D$26,3,FALSE)</f>
        <v>Ne žemės ūkio verslo plėtra</v>
      </c>
      <c r="F8" s="141" t="str">
        <f>VLOOKUP(F$6,'7'!$B$7:$D$26,3,FALSE)</f>
        <v>Žemės ūkio verslas</v>
      </c>
      <c r="G8" s="141" t="str">
        <f>VLOOKUP(G$6,'7'!$B$7:$D$26,3,FALSE)</f>
        <v>Socialinis verslas</v>
      </c>
      <c r="H8" s="141" t="str">
        <f>VLOOKUP(H$6,'7'!$B$7:$D$26,3,FALSE)</f>
        <v>Bendruomeninis verslas</v>
      </c>
      <c r="I8" s="141" t="str">
        <f>VLOOKUP(I$6,'7'!$B$7:$D$26,3,FALSE)</f>
        <v>Viešųjų paslaugų prieinamumo didinimas (ne pelno)</v>
      </c>
      <c r="J8" s="141" t="str">
        <f>VLOOKUP(J$6,'7'!$B$7:$D$26,3,FALSE)</f>
        <v>Veiklos projektai</v>
      </c>
      <c r="K8" s="141" t="str">
        <f>VLOOKUP(K$6,'7'!$B$7:$D$26,3,FALSE)</f>
        <v>Mokymų projektai</v>
      </c>
      <c r="L8" s="141" t="str">
        <f>VLOOKUP(L$6,'7'!$B$7:$D$26,3,FALSE)</f>
        <v>Teritorinis VVG bendradarbiavimas</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ht="30" x14ac:dyDescent="0.25">
      <c r="A9" s="2" t="s">
        <v>190</v>
      </c>
      <c r="B9" s="125" t="s">
        <v>138</v>
      </c>
      <c r="C9" s="335" t="s">
        <v>1320</v>
      </c>
      <c r="D9" s="141">
        <f>VLOOKUP(D$6,'9'!$B$8:$D$27,3,FALSE)</f>
        <v>1</v>
      </c>
      <c r="E9" s="141">
        <f>VLOOKUP(E$6,'9'!$B$8:$D$27,3,FALSE)</f>
        <v>1</v>
      </c>
      <c r="F9" s="141">
        <f>VLOOKUP(F$6,'9'!$B$8:$D$27,3,FALSE)</f>
        <v>1</v>
      </c>
      <c r="G9" s="141">
        <f>VLOOKUP(G$6,'9'!$B$8:$D$27,3,FALSE)</f>
        <v>1</v>
      </c>
      <c r="H9" s="141">
        <f>VLOOKUP(H$6,'9'!$B$8:$D$27,3,FALSE)</f>
        <v>1</v>
      </c>
      <c r="I9" s="141">
        <f>VLOOKUP(I$6,'9'!$B$8:$D$27,3,FALSE)</f>
        <v>1</v>
      </c>
      <c r="J9" s="141">
        <f>VLOOKUP(J$6,'9'!$B$8:$D$27,3,FALSE)</f>
        <v>1</v>
      </c>
      <c r="K9" s="141">
        <f>VLOOKUP(K$6,'9'!$B$8:$D$27,3,FALSE)</f>
        <v>1</v>
      </c>
      <c r="L9" s="141">
        <f>VLOOKUP(L$6,'9'!$B$8:$D$27,3,FALSE)</f>
        <v>1</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25">
      <c r="A10" s="2" t="s">
        <v>191</v>
      </c>
      <c r="B10" s="125" t="s">
        <v>498</v>
      </c>
      <c r="C10" s="335" t="s">
        <v>1321</v>
      </c>
      <c r="D10" s="141">
        <f>VLOOKUP(D$6,'8'!$B$7:$D$26,3,FALSE)</f>
        <v>1</v>
      </c>
      <c r="E10" s="141">
        <f>VLOOKUP(E$6,'8'!$B$7:$D$26,3,FALSE)</f>
        <v>1</v>
      </c>
      <c r="F10" s="141">
        <f>VLOOKUP(F$6,'8'!$B$7:$D$26,3,FALSE)</f>
        <v>2</v>
      </c>
      <c r="G10" s="141">
        <f>VLOOKUP(G$6,'8'!$B$7:$D$26,3,FALSE)</f>
        <v>1</v>
      </c>
      <c r="H10" s="141">
        <f>VLOOKUP(H$6,'8'!$B$7:$D$26,3,FALSE)</f>
        <v>1</v>
      </c>
      <c r="I10" s="141">
        <f>VLOOKUP(I$6,'8'!$B$7:$D$26,3,FALSE)</f>
        <v>1</v>
      </c>
      <c r="J10" s="141">
        <f>VLOOKUP(J$6,'8'!$B$7:$D$26,3,FALSE)</f>
        <v>1</v>
      </c>
      <c r="K10" s="141">
        <f>VLOOKUP(K$6,'8'!$B$7:$D$26,3,FALSE)</f>
        <v>1</v>
      </c>
      <c r="L10" s="141">
        <f>VLOOKUP(L$6,'8'!$B$7:$D$26,3,FALSE)</f>
        <v>1</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35" x14ac:dyDescent="0.25">
      <c r="A11" s="2" t="s">
        <v>192</v>
      </c>
      <c r="B11" s="125" t="s">
        <v>499</v>
      </c>
      <c r="C11" s="500" t="s">
        <v>1513</v>
      </c>
      <c r="D11" s="587" t="s">
        <v>381</v>
      </c>
      <c r="E11" s="587" t="s">
        <v>381</v>
      </c>
      <c r="F11" s="587" t="s">
        <v>373</v>
      </c>
      <c r="G11" s="587" t="s">
        <v>381</v>
      </c>
      <c r="H11" s="587" t="s">
        <v>381</v>
      </c>
      <c r="I11" s="587" t="s">
        <v>381</v>
      </c>
      <c r="J11" s="587" t="s">
        <v>381</v>
      </c>
      <c r="K11" s="587" t="s">
        <v>381</v>
      </c>
      <c r="L11" s="587" t="s">
        <v>381</v>
      </c>
      <c r="M11" s="587" t="s">
        <v>1097</v>
      </c>
      <c r="N11" s="587" t="s">
        <v>1097</v>
      </c>
      <c r="O11" s="587" t="s">
        <v>1097</v>
      </c>
      <c r="P11" s="587" t="s">
        <v>1097</v>
      </c>
      <c r="Q11" s="587" t="s">
        <v>1097</v>
      </c>
      <c r="R11" s="587" t="s">
        <v>1097</v>
      </c>
      <c r="S11" s="587" t="s">
        <v>1097</v>
      </c>
      <c r="T11" s="587" t="s">
        <v>1097</v>
      </c>
      <c r="U11" s="587" t="s">
        <v>1097</v>
      </c>
      <c r="V11" s="587" t="s">
        <v>1097</v>
      </c>
      <c r="W11" s="587" t="s">
        <v>1097</v>
      </c>
    </row>
    <row r="12" spans="1:23" ht="45" x14ac:dyDescent="0.25">
      <c r="A12" s="2" t="s">
        <v>193</v>
      </c>
      <c r="B12" s="127" t="s">
        <v>1266</v>
      </c>
      <c r="C12" s="335" t="s">
        <v>1524</v>
      </c>
      <c r="D12" s="588" t="s">
        <v>76</v>
      </c>
      <c r="E12" s="587" t="s">
        <v>76</v>
      </c>
      <c r="F12" s="587" t="s">
        <v>76</v>
      </c>
      <c r="G12" s="587" t="s">
        <v>76</v>
      </c>
      <c r="H12" s="587" t="s">
        <v>76</v>
      </c>
      <c r="I12" s="587" t="s">
        <v>76</v>
      </c>
      <c r="J12" s="587" t="s">
        <v>76</v>
      </c>
      <c r="K12" s="587" t="s">
        <v>76</v>
      </c>
      <c r="L12" s="587" t="s">
        <v>76</v>
      </c>
      <c r="M12" s="587" t="s">
        <v>76</v>
      </c>
      <c r="N12" s="587" t="s">
        <v>76</v>
      </c>
      <c r="O12" s="587" t="s">
        <v>76</v>
      </c>
      <c r="P12" s="587" t="s">
        <v>76</v>
      </c>
      <c r="Q12" s="587" t="s">
        <v>76</v>
      </c>
      <c r="R12" s="587" t="s">
        <v>76</v>
      </c>
      <c r="S12" s="587" t="s">
        <v>76</v>
      </c>
      <c r="T12" s="587" t="s">
        <v>76</v>
      </c>
      <c r="U12" s="587" t="s">
        <v>76</v>
      </c>
      <c r="V12" s="587" t="s">
        <v>76</v>
      </c>
      <c r="W12" s="587" t="s">
        <v>76</v>
      </c>
    </row>
    <row r="13" spans="1:23" ht="45" x14ac:dyDescent="0.25">
      <c r="A13" s="2" t="s">
        <v>194</v>
      </c>
      <c r="B13" s="127" t="s">
        <v>1267</v>
      </c>
      <c r="C13" s="335" t="s">
        <v>1524</v>
      </c>
      <c r="D13" s="588" t="s">
        <v>76</v>
      </c>
      <c r="E13" s="587" t="s">
        <v>76</v>
      </c>
      <c r="F13" s="587" t="s">
        <v>76</v>
      </c>
      <c r="G13" s="587" t="s">
        <v>76</v>
      </c>
      <c r="H13" s="587" t="s">
        <v>76</v>
      </c>
      <c r="I13" s="587" t="s">
        <v>76</v>
      </c>
      <c r="J13" s="587" t="s">
        <v>76</v>
      </c>
      <c r="K13" s="587" t="s">
        <v>76</v>
      </c>
      <c r="L13" s="587" t="s">
        <v>76</v>
      </c>
      <c r="M13" s="587" t="s">
        <v>76</v>
      </c>
      <c r="N13" s="587" t="s">
        <v>76</v>
      </c>
      <c r="O13" s="587" t="s">
        <v>76</v>
      </c>
      <c r="P13" s="587" t="s">
        <v>76</v>
      </c>
      <c r="Q13" s="587" t="s">
        <v>76</v>
      </c>
      <c r="R13" s="587" t="s">
        <v>76</v>
      </c>
      <c r="S13" s="587" t="s">
        <v>76</v>
      </c>
      <c r="T13" s="587" t="s">
        <v>76</v>
      </c>
      <c r="U13" s="587" t="s">
        <v>76</v>
      </c>
      <c r="V13" s="587" t="s">
        <v>76</v>
      </c>
      <c r="W13" s="587" t="s">
        <v>76</v>
      </c>
    </row>
    <row r="14" spans="1:23" ht="45" x14ac:dyDescent="0.25">
      <c r="A14" s="2" t="s">
        <v>195</v>
      </c>
      <c r="B14" s="127" t="s">
        <v>1268</v>
      </c>
      <c r="C14" s="335" t="s">
        <v>1524</v>
      </c>
      <c r="D14" s="588" t="s">
        <v>76</v>
      </c>
      <c r="E14" s="587" t="s">
        <v>76</v>
      </c>
      <c r="F14" s="587" t="s">
        <v>76</v>
      </c>
      <c r="G14" s="587" t="s">
        <v>76</v>
      </c>
      <c r="H14" s="587" t="s">
        <v>76</v>
      </c>
      <c r="I14" s="587" t="s">
        <v>76</v>
      </c>
      <c r="J14" s="587" t="s">
        <v>76</v>
      </c>
      <c r="K14" s="587" t="s">
        <v>76</v>
      </c>
      <c r="L14" s="587" t="s">
        <v>76</v>
      </c>
      <c r="M14" s="587" t="s">
        <v>76</v>
      </c>
      <c r="N14" s="587" t="s">
        <v>76</v>
      </c>
      <c r="O14" s="587" t="s">
        <v>76</v>
      </c>
      <c r="P14" s="587" t="s">
        <v>76</v>
      </c>
      <c r="Q14" s="587" t="s">
        <v>76</v>
      </c>
      <c r="R14" s="587" t="s">
        <v>76</v>
      </c>
      <c r="S14" s="587" t="s">
        <v>76</v>
      </c>
      <c r="T14" s="587" t="s">
        <v>76</v>
      </c>
      <c r="U14" s="587" t="s">
        <v>76</v>
      </c>
      <c r="V14" s="587" t="s">
        <v>76</v>
      </c>
      <c r="W14" s="587" t="s">
        <v>76</v>
      </c>
    </row>
    <row r="15" spans="1:23" ht="45" x14ac:dyDescent="0.25">
      <c r="A15" s="2" t="s">
        <v>196</v>
      </c>
      <c r="B15" s="127" t="s">
        <v>1269</v>
      </c>
      <c r="C15" s="335" t="s">
        <v>1524</v>
      </c>
      <c r="D15" s="588" t="s">
        <v>76</v>
      </c>
      <c r="E15" s="587" t="s">
        <v>76</v>
      </c>
      <c r="F15" s="587" t="s">
        <v>76</v>
      </c>
      <c r="G15" s="587" t="s">
        <v>76</v>
      </c>
      <c r="H15" s="587" t="s">
        <v>76</v>
      </c>
      <c r="I15" s="587" t="s">
        <v>76</v>
      </c>
      <c r="J15" s="587" t="s">
        <v>76</v>
      </c>
      <c r="K15" s="587" t="s">
        <v>76</v>
      </c>
      <c r="L15" s="587" t="s">
        <v>76</v>
      </c>
      <c r="M15" s="587" t="s">
        <v>76</v>
      </c>
      <c r="N15" s="587" t="s">
        <v>76</v>
      </c>
      <c r="O15" s="587" t="s">
        <v>76</v>
      </c>
      <c r="P15" s="587" t="s">
        <v>76</v>
      </c>
      <c r="Q15" s="587" t="s">
        <v>76</v>
      </c>
      <c r="R15" s="587" t="s">
        <v>76</v>
      </c>
      <c r="S15" s="587" t="s">
        <v>76</v>
      </c>
      <c r="T15" s="587" t="s">
        <v>76</v>
      </c>
      <c r="U15" s="587" t="s">
        <v>76</v>
      </c>
      <c r="V15" s="587" t="s">
        <v>76</v>
      </c>
      <c r="W15" s="587" t="s">
        <v>76</v>
      </c>
    </row>
    <row r="16" spans="1:23" x14ac:dyDescent="0.25">
      <c r="A16" s="2" t="s">
        <v>94</v>
      </c>
      <c r="B16" s="126" t="s">
        <v>463</v>
      </c>
      <c r="C16" s="335" t="s">
        <v>1534</v>
      </c>
      <c r="D16" s="127"/>
      <c r="E16" s="127"/>
      <c r="F16" s="127"/>
      <c r="G16" s="127"/>
      <c r="H16" s="127"/>
      <c r="I16" s="127"/>
      <c r="J16" s="127"/>
      <c r="K16" s="127"/>
      <c r="L16" s="127"/>
      <c r="M16" s="127"/>
      <c r="N16" s="127"/>
      <c r="O16" s="127"/>
      <c r="P16" s="127"/>
      <c r="Q16" s="127"/>
      <c r="R16" s="127"/>
      <c r="S16" s="127"/>
      <c r="T16" s="127"/>
      <c r="U16" s="127"/>
      <c r="V16" s="127"/>
      <c r="W16" s="127"/>
    </row>
    <row r="17" spans="1:23" ht="315" x14ac:dyDescent="0.25">
      <c r="A17" s="2" t="s">
        <v>197</v>
      </c>
      <c r="B17" s="127" t="s">
        <v>501</v>
      </c>
      <c r="C17" s="335" t="s">
        <v>1526</v>
      </c>
      <c r="D17" s="145" t="s">
        <v>1763</v>
      </c>
      <c r="E17" s="145" t="s">
        <v>1767</v>
      </c>
      <c r="F17" s="145" t="s">
        <v>1824</v>
      </c>
      <c r="G17" s="145" t="s">
        <v>1776</v>
      </c>
      <c r="H17" s="145" t="s">
        <v>1782</v>
      </c>
      <c r="I17" s="145" t="s">
        <v>1788</v>
      </c>
      <c r="J17" s="145" t="s">
        <v>1852</v>
      </c>
      <c r="K17" s="145" t="s">
        <v>1853</v>
      </c>
      <c r="L17" s="145" t="s">
        <v>1840</v>
      </c>
      <c r="M17" s="145"/>
      <c r="N17" s="145"/>
      <c r="O17" s="145"/>
      <c r="P17" s="145"/>
      <c r="Q17" s="145"/>
      <c r="R17" s="145"/>
      <c r="S17" s="145"/>
      <c r="T17" s="145"/>
      <c r="U17" s="145"/>
      <c r="V17" s="145"/>
      <c r="W17" s="145"/>
    </row>
    <row r="18" spans="1:23" ht="150" x14ac:dyDescent="0.25">
      <c r="A18" s="2" t="s">
        <v>198</v>
      </c>
      <c r="B18" s="125" t="s">
        <v>500</v>
      </c>
      <c r="C18" s="361" t="s">
        <v>1527</v>
      </c>
      <c r="D18" s="145" t="s">
        <v>1764</v>
      </c>
      <c r="E18" s="145" t="s">
        <v>1768</v>
      </c>
      <c r="F18" s="145" t="s">
        <v>1770</v>
      </c>
      <c r="G18" s="145" t="s">
        <v>1777</v>
      </c>
      <c r="H18" s="145" t="s">
        <v>1783</v>
      </c>
      <c r="I18" s="145" t="s">
        <v>1827</v>
      </c>
      <c r="J18" s="145" t="s">
        <v>1842</v>
      </c>
      <c r="K18" s="145" t="s">
        <v>1791</v>
      </c>
      <c r="L18" s="145" t="s">
        <v>1854</v>
      </c>
      <c r="M18" s="145"/>
      <c r="N18" s="145"/>
      <c r="O18" s="145"/>
      <c r="P18" s="145"/>
      <c r="Q18" s="145"/>
      <c r="R18" s="145"/>
      <c r="S18" s="145"/>
      <c r="T18" s="145"/>
      <c r="U18" s="145"/>
      <c r="V18" s="145"/>
      <c r="W18" s="145"/>
    </row>
    <row r="19" spans="1:23" ht="120" x14ac:dyDescent="0.25">
      <c r="A19" s="2" t="s">
        <v>199</v>
      </c>
      <c r="B19" s="124" t="s">
        <v>460</v>
      </c>
      <c r="C19" s="335" t="s">
        <v>1528</v>
      </c>
      <c r="D19" s="145" t="s">
        <v>1123</v>
      </c>
      <c r="E19" s="145" t="s">
        <v>1123</v>
      </c>
      <c r="F19" s="145" t="s">
        <v>1123</v>
      </c>
      <c r="G19" s="145" t="s">
        <v>1123</v>
      </c>
      <c r="H19" s="145" t="s">
        <v>1123</v>
      </c>
      <c r="I19" s="145" t="s">
        <v>1123</v>
      </c>
      <c r="J19" s="145" t="s">
        <v>1123</v>
      </c>
      <c r="K19" s="145" t="s">
        <v>1123</v>
      </c>
      <c r="L19" s="145" t="s">
        <v>1123</v>
      </c>
      <c r="M19" s="145"/>
      <c r="N19" s="145"/>
      <c r="O19" s="145"/>
      <c r="P19" s="145"/>
      <c r="Q19" s="145"/>
      <c r="R19" s="145"/>
      <c r="S19" s="145"/>
      <c r="T19" s="145"/>
      <c r="U19" s="145"/>
      <c r="V19" s="145"/>
      <c r="W19" s="145"/>
    </row>
    <row r="20" spans="1:23" ht="120" x14ac:dyDescent="0.25">
      <c r="A20" s="2" t="s">
        <v>200</v>
      </c>
      <c r="B20" s="124" t="s">
        <v>461</v>
      </c>
      <c r="C20" s="335" t="s">
        <v>1529</v>
      </c>
      <c r="D20" s="145" t="s">
        <v>1123</v>
      </c>
      <c r="E20" s="145" t="s">
        <v>1123</v>
      </c>
      <c r="F20" s="145" t="s">
        <v>1123</v>
      </c>
      <c r="G20" s="145" t="s">
        <v>1123</v>
      </c>
      <c r="H20" s="145" t="s">
        <v>1123</v>
      </c>
      <c r="I20" s="145" t="s">
        <v>1123</v>
      </c>
      <c r="J20" s="145" t="s">
        <v>1123</v>
      </c>
      <c r="K20" s="145" t="s">
        <v>1123</v>
      </c>
      <c r="L20" s="145" t="s">
        <v>1123</v>
      </c>
      <c r="M20" s="145"/>
      <c r="N20" s="145"/>
      <c r="O20" s="145"/>
      <c r="P20" s="145"/>
      <c r="Q20" s="145"/>
      <c r="R20" s="145"/>
      <c r="S20" s="145"/>
      <c r="T20" s="145"/>
      <c r="U20" s="145"/>
      <c r="V20" s="145"/>
      <c r="W20" s="145"/>
    </row>
    <row r="21" spans="1:23" ht="120" x14ac:dyDescent="0.25">
      <c r="A21" s="2" t="s">
        <v>201</v>
      </c>
      <c r="B21" s="124" t="s">
        <v>462</v>
      </c>
      <c r="C21" s="335" t="s">
        <v>1532</v>
      </c>
      <c r="D21" s="145" t="s">
        <v>1123</v>
      </c>
      <c r="E21" s="145" t="s">
        <v>1123</v>
      </c>
      <c r="F21" s="145" t="s">
        <v>1123</v>
      </c>
      <c r="G21" s="145" t="s">
        <v>1123</v>
      </c>
      <c r="H21" s="145" t="s">
        <v>1123</v>
      </c>
      <c r="I21" s="145" t="s">
        <v>1123</v>
      </c>
      <c r="J21" s="145" t="s">
        <v>1123</v>
      </c>
      <c r="K21" s="145" t="s">
        <v>1123</v>
      </c>
      <c r="L21" s="145" t="s">
        <v>1123</v>
      </c>
      <c r="M21" s="145"/>
      <c r="N21" s="145"/>
      <c r="O21" s="145"/>
      <c r="P21" s="145"/>
      <c r="Q21" s="145"/>
      <c r="R21" s="145"/>
      <c r="S21" s="145"/>
      <c r="T21" s="145"/>
      <c r="U21" s="145"/>
      <c r="V21" s="145"/>
      <c r="W21" s="145"/>
    </row>
    <row r="22" spans="1:23" ht="120" x14ac:dyDescent="0.25">
      <c r="A22" s="2" t="s">
        <v>202</v>
      </c>
      <c r="B22" s="124" t="s">
        <v>234</v>
      </c>
      <c r="C22" s="335" t="s">
        <v>1533</v>
      </c>
      <c r="D22" s="145" t="s">
        <v>1123</v>
      </c>
      <c r="E22" s="145" t="s">
        <v>1123</v>
      </c>
      <c r="F22" s="145" t="s">
        <v>1123</v>
      </c>
      <c r="G22" s="145" t="s">
        <v>1123</v>
      </c>
      <c r="H22" s="145" t="s">
        <v>1123</v>
      </c>
      <c r="I22" s="145" t="s">
        <v>1123</v>
      </c>
      <c r="J22" s="145" t="s">
        <v>1123</v>
      </c>
      <c r="K22" s="145" t="s">
        <v>1123</v>
      </c>
      <c r="L22" s="145" t="s">
        <v>1123</v>
      </c>
      <c r="M22" s="145"/>
      <c r="N22" s="145"/>
      <c r="O22" s="145"/>
      <c r="P22" s="145"/>
      <c r="Q22" s="145"/>
      <c r="R22" s="145"/>
      <c r="S22" s="145"/>
      <c r="T22" s="145"/>
      <c r="U22" s="145"/>
      <c r="V22" s="145"/>
      <c r="W22" s="145"/>
    </row>
    <row r="23" spans="1:23" ht="30" x14ac:dyDescent="0.25">
      <c r="A23" s="2" t="s">
        <v>203</v>
      </c>
      <c r="B23" s="126" t="s">
        <v>1691</v>
      </c>
      <c r="C23" s="335" t="s">
        <v>1534</v>
      </c>
      <c r="D23" s="127"/>
      <c r="E23" s="127"/>
      <c r="F23" s="127"/>
      <c r="G23" s="127"/>
      <c r="H23" s="127"/>
      <c r="I23" s="127"/>
      <c r="J23" s="127"/>
      <c r="K23" s="127"/>
      <c r="L23" s="127"/>
      <c r="M23" s="127"/>
      <c r="N23" s="127"/>
      <c r="O23" s="127"/>
      <c r="P23" s="127"/>
      <c r="Q23" s="127"/>
      <c r="R23" s="127"/>
      <c r="S23" s="127"/>
      <c r="T23" s="127"/>
      <c r="U23" s="127"/>
      <c r="V23" s="127"/>
      <c r="W23" s="127"/>
    </row>
    <row r="24" spans="1:23" ht="90" x14ac:dyDescent="0.25">
      <c r="A24" s="2" t="s">
        <v>204</v>
      </c>
      <c r="B24" s="124" t="s">
        <v>237</v>
      </c>
      <c r="C24" s="361" t="s">
        <v>1607</v>
      </c>
      <c r="D24" s="145" t="s">
        <v>1811</v>
      </c>
      <c r="E24" s="145" t="s">
        <v>1813</v>
      </c>
      <c r="F24" s="145" t="s">
        <v>1771</v>
      </c>
      <c r="G24" s="145" t="s">
        <v>1778</v>
      </c>
      <c r="H24" s="145" t="s">
        <v>1825</v>
      </c>
      <c r="I24" s="145" t="s">
        <v>1816</v>
      </c>
      <c r="J24" s="145" t="s">
        <v>1789</v>
      </c>
      <c r="K24" s="145" t="s">
        <v>1792</v>
      </c>
      <c r="L24" s="145"/>
      <c r="M24" s="145"/>
      <c r="N24" s="145"/>
      <c r="O24" s="145"/>
      <c r="P24" s="145"/>
      <c r="Q24" s="145"/>
      <c r="R24" s="145"/>
      <c r="S24" s="145"/>
      <c r="T24" s="145"/>
      <c r="U24" s="145"/>
      <c r="V24" s="145"/>
      <c r="W24" s="145"/>
    </row>
    <row r="25" spans="1:23" ht="90" x14ac:dyDescent="0.25">
      <c r="A25" s="2" t="s">
        <v>205</v>
      </c>
      <c r="B25" s="125" t="s">
        <v>1606</v>
      </c>
      <c r="C25" s="361" t="s">
        <v>1605</v>
      </c>
      <c r="D25" s="145" t="s">
        <v>1810</v>
      </c>
      <c r="E25" s="145" t="s">
        <v>1810</v>
      </c>
      <c r="F25" s="145" t="s">
        <v>1814</v>
      </c>
      <c r="G25" s="145" t="s">
        <v>1815</v>
      </c>
      <c r="H25" s="145" t="s">
        <v>1815</v>
      </c>
      <c r="I25" s="145" t="s">
        <v>1785</v>
      </c>
      <c r="J25" s="145" t="s">
        <v>1815</v>
      </c>
      <c r="K25" s="145" t="s">
        <v>1815</v>
      </c>
      <c r="L25" s="145"/>
      <c r="M25" s="145"/>
      <c r="N25" s="145"/>
      <c r="O25" s="145"/>
      <c r="P25" s="145"/>
      <c r="Q25" s="145"/>
      <c r="R25" s="145"/>
      <c r="S25" s="145"/>
      <c r="T25" s="145"/>
      <c r="U25" s="145"/>
      <c r="V25" s="145"/>
      <c r="W25" s="145"/>
    </row>
    <row r="26" spans="1:23" ht="150" x14ac:dyDescent="0.25">
      <c r="A26" s="2" t="s">
        <v>206</v>
      </c>
      <c r="B26" s="125" t="s">
        <v>1608</v>
      </c>
      <c r="C26" s="361" t="s">
        <v>1610</v>
      </c>
      <c r="D26" s="145"/>
      <c r="E26" s="145"/>
      <c r="F26" s="145"/>
      <c r="G26" s="145" t="s">
        <v>1779</v>
      </c>
      <c r="H26" s="145" t="s">
        <v>1784</v>
      </c>
      <c r="I26" s="145" t="s">
        <v>1845</v>
      </c>
      <c r="J26" s="145" t="s">
        <v>1843</v>
      </c>
      <c r="K26" s="145" t="s">
        <v>1793</v>
      </c>
      <c r="L26" s="145" t="s">
        <v>1790</v>
      </c>
      <c r="M26" s="145"/>
      <c r="N26" s="145"/>
      <c r="O26" s="145"/>
      <c r="P26" s="145"/>
      <c r="Q26" s="145"/>
      <c r="R26" s="145"/>
      <c r="S26" s="145"/>
      <c r="T26" s="145"/>
      <c r="U26" s="145"/>
      <c r="V26" s="145"/>
      <c r="W26" s="145"/>
    </row>
    <row r="27" spans="1:23" ht="165" x14ac:dyDescent="0.25">
      <c r="A27" s="2" t="s">
        <v>725</v>
      </c>
      <c r="B27" s="124" t="s">
        <v>635</v>
      </c>
      <c r="C27" s="312" t="s">
        <v>1645</v>
      </c>
      <c r="D27" s="145" t="s">
        <v>1812</v>
      </c>
      <c r="E27" s="145" t="s">
        <v>1812</v>
      </c>
      <c r="F27" s="145" t="s">
        <v>1812</v>
      </c>
      <c r="G27" s="145" t="s">
        <v>1812</v>
      </c>
      <c r="H27" s="145" t="s">
        <v>1812</v>
      </c>
      <c r="I27" s="145" t="s">
        <v>1812</v>
      </c>
      <c r="J27" s="145" t="s">
        <v>1812</v>
      </c>
      <c r="K27" s="145" t="s">
        <v>1812</v>
      </c>
      <c r="L27" s="145"/>
      <c r="M27" s="145"/>
      <c r="N27" s="145"/>
      <c r="O27" s="145"/>
      <c r="P27" s="145"/>
      <c r="Q27" s="145"/>
      <c r="R27" s="145"/>
      <c r="S27" s="145"/>
      <c r="T27" s="145"/>
      <c r="U27" s="145"/>
      <c r="V27" s="145"/>
      <c r="W27" s="145"/>
    </row>
    <row r="28" spans="1:23" ht="409.5" x14ac:dyDescent="0.25">
      <c r="A28" s="2" t="s">
        <v>726</v>
      </c>
      <c r="B28" s="127" t="s">
        <v>1690</v>
      </c>
      <c r="C28" s="361" t="s">
        <v>1631</v>
      </c>
      <c r="D28" s="145" t="s">
        <v>1847</v>
      </c>
      <c r="E28" s="145" t="s">
        <v>1848</v>
      </c>
      <c r="F28" s="145" t="s">
        <v>1772</v>
      </c>
      <c r="G28" s="145" t="s">
        <v>1780</v>
      </c>
      <c r="H28" s="145" t="s">
        <v>1826</v>
      </c>
      <c r="I28" s="145" t="s">
        <v>1851</v>
      </c>
      <c r="J28" s="145" t="s">
        <v>1851</v>
      </c>
      <c r="K28" s="145" t="s">
        <v>1794</v>
      </c>
      <c r="L28" s="145"/>
      <c r="M28" s="145"/>
      <c r="N28" s="145"/>
      <c r="O28" s="145"/>
      <c r="P28" s="145"/>
      <c r="Q28" s="145"/>
      <c r="R28" s="145"/>
      <c r="S28" s="145"/>
      <c r="T28" s="145"/>
      <c r="U28" s="145"/>
      <c r="V28" s="145"/>
      <c r="W28" s="145"/>
    </row>
    <row r="29" spans="1:23" x14ac:dyDescent="0.25">
      <c r="A29" s="2" t="s">
        <v>727</v>
      </c>
      <c r="B29" s="124" t="s">
        <v>502</v>
      </c>
      <c r="C29" s="335" t="s">
        <v>1322</v>
      </c>
      <c r="D29" s="141">
        <f>VLOOKUP(D$6,'15'!$B$8:$E$27,4,FALSE)</f>
        <v>2</v>
      </c>
      <c r="E29" s="141">
        <f>VLOOKUP(E$6,'15'!$B$8:$E$27,4,FALSE)</f>
        <v>2</v>
      </c>
      <c r="F29" s="141">
        <f>VLOOKUP(F$6,'15'!$B$8:$E$27,4,FALSE)</f>
        <v>1</v>
      </c>
      <c r="G29" s="141">
        <f>VLOOKUP(G$6,'15'!$B$8:$E$27,4,FALSE)</f>
        <v>1</v>
      </c>
      <c r="H29" s="141">
        <f>VLOOKUP(H$6,'15'!$B$8:$E$27,4,FALSE)</f>
        <v>3</v>
      </c>
      <c r="I29" s="141">
        <f>VLOOKUP(I$6,'15'!$B$8:$E$27,4,FALSE)</f>
        <v>1</v>
      </c>
      <c r="J29" s="141">
        <f>VLOOKUP(J$6,'15'!$B$8:$E$27,4,FALSE)</f>
        <v>4</v>
      </c>
      <c r="K29" s="141">
        <f>VLOOKUP(K$6,'15'!$B$8:$E$27,4,FALSE)</f>
        <v>4</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25">
      <c r="A30" s="2" t="s">
        <v>728</v>
      </c>
      <c r="B30" s="128" t="s">
        <v>1106</v>
      </c>
      <c r="C30" s="335" t="s">
        <v>1534</v>
      </c>
      <c r="D30" s="127"/>
      <c r="E30" s="127"/>
      <c r="F30" s="127"/>
      <c r="G30" s="127"/>
      <c r="H30" s="127"/>
      <c r="I30" s="127"/>
      <c r="J30" s="127"/>
      <c r="K30" s="127"/>
      <c r="L30" s="127"/>
      <c r="M30" s="127"/>
      <c r="N30" s="127"/>
      <c r="O30" s="127"/>
      <c r="P30" s="127"/>
      <c r="Q30" s="127"/>
      <c r="R30" s="127"/>
      <c r="S30" s="127"/>
      <c r="T30" s="127"/>
      <c r="U30" s="127"/>
      <c r="V30" s="127"/>
      <c r="W30" s="127"/>
    </row>
    <row r="31" spans="1:23" ht="105" x14ac:dyDescent="0.25">
      <c r="A31" s="2" t="s">
        <v>729</v>
      </c>
      <c r="B31" s="124" t="s">
        <v>504</v>
      </c>
      <c r="C31" s="312" t="s">
        <v>1609</v>
      </c>
      <c r="D31" s="145">
        <v>50000</v>
      </c>
      <c r="E31" s="145">
        <v>62500</v>
      </c>
      <c r="F31" s="145">
        <v>80000</v>
      </c>
      <c r="G31" s="145">
        <v>50058.400000000001</v>
      </c>
      <c r="H31" s="145">
        <v>50000</v>
      </c>
      <c r="I31" s="145">
        <v>50000</v>
      </c>
      <c r="J31" s="145">
        <v>10000</v>
      </c>
      <c r="K31" s="145">
        <v>15900</v>
      </c>
      <c r="L31" s="145">
        <v>15000</v>
      </c>
      <c r="M31" s="145"/>
      <c r="N31" s="145"/>
      <c r="O31" s="145"/>
      <c r="P31" s="145"/>
      <c r="Q31" s="145"/>
      <c r="R31" s="145"/>
      <c r="S31" s="145"/>
      <c r="T31" s="145"/>
      <c r="U31" s="145"/>
      <c r="V31" s="145"/>
      <c r="W31" s="145"/>
    </row>
    <row r="32" spans="1:23" ht="240" x14ac:dyDescent="0.25">
      <c r="A32" s="2" t="s">
        <v>730</v>
      </c>
      <c r="B32" s="124" t="s">
        <v>505</v>
      </c>
      <c r="C32" s="361" t="s">
        <v>1646</v>
      </c>
      <c r="D32" s="145" t="s">
        <v>1739</v>
      </c>
      <c r="E32" s="145" t="s">
        <v>1739</v>
      </c>
      <c r="F32" s="145" t="s">
        <v>1739</v>
      </c>
      <c r="G32" s="145" t="s">
        <v>1740</v>
      </c>
      <c r="H32" s="145" t="s">
        <v>1740</v>
      </c>
      <c r="I32" s="145" t="s">
        <v>1741</v>
      </c>
      <c r="J32" s="145" t="s">
        <v>1742</v>
      </c>
      <c r="K32" s="145" t="s">
        <v>1742</v>
      </c>
      <c r="L32" s="145" t="s">
        <v>1841</v>
      </c>
      <c r="M32" s="145"/>
      <c r="N32" s="145"/>
      <c r="O32" s="145"/>
      <c r="P32" s="145"/>
      <c r="Q32" s="145"/>
      <c r="R32" s="145"/>
      <c r="S32" s="145"/>
      <c r="T32" s="145"/>
      <c r="U32" s="145"/>
      <c r="V32" s="145"/>
      <c r="W32" s="145"/>
    </row>
    <row r="33" spans="1:23" ht="75" x14ac:dyDescent="0.25">
      <c r="A33" s="2" t="s">
        <v>731</v>
      </c>
      <c r="B33" s="124" t="s">
        <v>506</v>
      </c>
      <c r="C33" s="335" t="s">
        <v>1525</v>
      </c>
      <c r="D33" s="589">
        <v>200000</v>
      </c>
      <c r="E33" s="589">
        <v>250000</v>
      </c>
      <c r="F33" s="589">
        <v>80000</v>
      </c>
      <c r="G33" s="589">
        <v>50058.400000000001</v>
      </c>
      <c r="H33" s="589">
        <v>300000</v>
      </c>
      <c r="I33" s="589">
        <v>100000</v>
      </c>
      <c r="J33" s="589">
        <v>200000</v>
      </c>
      <c r="K33" s="589">
        <v>95400</v>
      </c>
      <c r="L33" s="589">
        <v>15000</v>
      </c>
      <c r="M33" s="589"/>
      <c r="N33" s="589"/>
      <c r="O33" s="589"/>
      <c r="P33" s="589"/>
      <c r="Q33" s="589"/>
      <c r="R33" s="589"/>
      <c r="S33" s="589"/>
      <c r="T33" s="589"/>
      <c r="U33" s="589"/>
      <c r="V33" s="589"/>
      <c r="W33" s="589"/>
    </row>
    <row r="34" spans="1:23" ht="45" x14ac:dyDescent="0.25">
      <c r="A34" s="2" t="s">
        <v>732</v>
      </c>
      <c r="B34" s="124" t="s">
        <v>156</v>
      </c>
      <c r="C34" s="335" t="s">
        <v>1324</v>
      </c>
      <c r="D34" s="590">
        <v>4</v>
      </c>
      <c r="E34" s="590">
        <v>4</v>
      </c>
      <c r="F34" s="590">
        <v>1</v>
      </c>
      <c r="G34" s="590">
        <v>1</v>
      </c>
      <c r="H34" s="590">
        <v>6</v>
      </c>
      <c r="I34" s="590">
        <v>2</v>
      </c>
      <c r="J34" s="590">
        <v>20</v>
      </c>
      <c r="K34" s="590">
        <v>6</v>
      </c>
      <c r="L34" s="590">
        <v>1</v>
      </c>
      <c r="M34" s="590"/>
      <c r="N34" s="590"/>
      <c r="O34" s="590"/>
      <c r="P34" s="590"/>
      <c r="Q34" s="590"/>
      <c r="R34" s="590"/>
      <c r="S34" s="590"/>
      <c r="T34" s="590"/>
      <c r="U34" s="590"/>
      <c r="V34" s="590"/>
      <c r="W34" s="590"/>
    </row>
    <row r="35" spans="1:23" ht="75" x14ac:dyDescent="0.25">
      <c r="A35" s="2" t="s">
        <v>733</v>
      </c>
      <c r="B35" s="124" t="s">
        <v>503</v>
      </c>
      <c r="C35" s="361" t="s">
        <v>1604</v>
      </c>
      <c r="D35" s="145" t="s">
        <v>1765</v>
      </c>
      <c r="E35" s="145" t="s">
        <v>1765</v>
      </c>
      <c r="F35" s="145" t="s">
        <v>1765</v>
      </c>
      <c r="G35" s="145" t="s">
        <v>1765</v>
      </c>
      <c r="H35" s="145" t="s">
        <v>1765</v>
      </c>
      <c r="I35" s="145" t="s">
        <v>1765</v>
      </c>
      <c r="J35" s="145" t="s">
        <v>1765</v>
      </c>
      <c r="K35" s="145" t="s">
        <v>1765</v>
      </c>
      <c r="L35" s="145" t="s">
        <v>1765</v>
      </c>
      <c r="M35" s="145"/>
      <c r="N35" s="145"/>
      <c r="O35" s="145"/>
      <c r="P35" s="145"/>
      <c r="Q35" s="145"/>
      <c r="R35" s="145"/>
      <c r="S35" s="145"/>
      <c r="T35" s="145"/>
      <c r="U35" s="145"/>
      <c r="V35" s="145"/>
      <c r="W35" s="145"/>
    </row>
    <row r="36" spans="1:23" ht="30" x14ac:dyDescent="0.25">
      <c r="A36" s="2" t="s">
        <v>734</v>
      </c>
      <c r="B36" s="128" t="s">
        <v>1107</v>
      </c>
      <c r="C36" s="335" t="s">
        <v>1534</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25">
      <c r="A37" s="2" t="s">
        <v>735</v>
      </c>
      <c r="B37" s="129" t="s">
        <v>157</v>
      </c>
      <c r="C37" s="335" t="s">
        <v>1534</v>
      </c>
      <c r="D37" s="127"/>
      <c r="E37" s="127"/>
      <c r="F37" s="127"/>
      <c r="G37" s="127"/>
      <c r="H37" s="127"/>
      <c r="I37" s="127"/>
      <c r="J37" s="127"/>
      <c r="K37" s="127"/>
      <c r="L37" s="127"/>
      <c r="M37" s="127"/>
      <c r="N37" s="127"/>
      <c r="O37" s="127"/>
      <c r="P37" s="127"/>
      <c r="Q37" s="127"/>
      <c r="R37" s="127"/>
      <c r="S37" s="127"/>
      <c r="T37" s="127"/>
      <c r="U37" s="127"/>
      <c r="V37" s="127"/>
      <c r="W37" s="127"/>
    </row>
    <row r="38" spans="1:23" ht="30" x14ac:dyDescent="0.25">
      <c r="A38" s="2" t="s">
        <v>736</v>
      </c>
      <c r="B38" s="124" t="s">
        <v>235</v>
      </c>
      <c r="C38" s="335" t="s">
        <v>1515</v>
      </c>
      <c r="D38" s="587" t="s">
        <v>76</v>
      </c>
      <c r="E38" s="587" t="s">
        <v>76</v>
      </c>
      <c r="F38" s="587" t="s">
        <v>76</v>
      </c>
      <c r="G38" s="587" t="s">
        <v>76</v>
      </c>
      <c r="H38" s="587" t="s">
        <v>76</v>
      </c>
      <c r="I38" s="587" t="s">
        <v>76</v>
      </c>
      <c r="J38" s="587" t="s">
        <v>77</v>
      </c>
      <c r="K38" s="587" t="s">
        <v>76</v>
      </c>
      <c r="L38" s="587" t="s">
        <v>76</v>
      </c>
      <c r="M38" s="587" t="s">
        <v>76</v>
      </c>
      <c r="N38" s="587" t="s">
        <v>76</v>
      </c>
      <c r="O38" s="587" t="s">
        <v>76</v>
      </c>
      <c r="P38" s="587" t="s">
        <v>76</v>
      </c>
      <c r="Q38" s="587" t="s">
        <v>76</v>
      </c>
      <c r="R38" s="587" t="s">
        <v>76</v>
      </c>
      <c r="S38" s="587" t="s">
        <v>76</v>
      </c>
      <c r="T38" s="587" t="s">
        <v>76</v>
      </c>
      <c r="U38" s="587" t="s">
        <v>76</v>
      </c>
      <c r="V38" s="587" t="s">
        <v>76</v>
      </c>
      <c r="W38" s="587" t="s">
        <v>76</v>
      </c>
    </row>
    <row r="39" spans="1:23" ht="150" x14ac:dyDescent="0.25">
      <c r="A39" s="2" t="s">
        <v>737</v>
      </c>
      <c r="B39" s="124" t="s">
        <v>158</v>
      </c>
      <c r="C39" s="361" t="s">
        <v>1531</v>
      </c>
      <c r="D39" s="145" t="s">
        <v>1774</v>
      </c>
      <c r="E39" s="145" t="s">
        <v>1774</v>
      </c>
      <c r="F39" s="145" t="s">
        <v>1773</v>
      </c>
      <c r="G39" s="145" t="s">
        <v>1773</v>
      </c>
      <c r="H39" s="145" t="s">
        <v>1795</v>
      </c>
      <c r="I39" s="145" t="s">
        <v>1786</v>
      </c>
      <c r="J39" s="145" t="s">
        <v>1787</v>
      </c>
      <c r="K39" s="145" t="s">
        <v>1795</v>
      </c>
      <c r="L39" s="145" t="s">
        <v>1123</v>
      </c>
      <c r="M39" s="145"/>
      <c r="N39" s="145"/>
      <c r="O39" s="145"/>
      <c r="P39" s="145"/>
      <c r="Q39" s="145"/>
      <c r="R39" s="145"/>
      <c r="S39" s="145"/>
      <c r="T39" s="145"/>
      <c r="U39" s="145"/>
      <c r="V39" s="145"/>
      <c r="W39" s="145"/>
    </row>
    <row r="40" spans="1:23" x14ac:dyDescent="0.25">
      <c r="A40" s="2" t="s">
        <v>738</v>
      </c>
      <c r="B40" s="129" t="s">
        <v>24</v>
      </c>
      <c r="C40" s="335" t="s">
        <v>1534</v>
      </c>
      <c r="D40" s="127"/>
      <c r="E40" s="127"/>
      <c r="F40" s="127"/>
      <c r="G40" s="127"/>
      <c r="H40" s="127"/>
      <c r="I40" s="127"/>
      <c r="J40" s="127"/>
      <c r="K40" s="127"/>
      <c r="L40" s="127"/>
      <c r="M40" s="127"/>
      <c r="N40" s="127"/>
      <c r="O40" s="127"/>
      <c r="P40" s="127"/>
      <c r="Q40" s="127"/>
      <c r="R40" s="127"/>
      <c r="S40" s="127"/>
      <c r="T40" s="127"/>
      <c r="U40" s="127"/>
      <c r="V40" s="127"/>
      <c r="W40" s="127"/>
    </row>
    <row r="41" spans="1:23" ht="135" x14ac:dyDescent="0.25">
      <c r="A41" s="2" t="s">
        <v>739</v>
      </c>
      <c r="B41" s="124" t="s">
        <v>238</v>
      </c>
      <c r="C41" s="335" t="s">
        <v>1514</v>
      </c>
      <c r="D41" s="587" t="s">
        <v>76</v>
      </c>
      <c r="E41" s="587" t="s">
        <v>76</v>
      </c>
      <c r="F41" s="587" t="s">
        <v>233</v>
      </c>
      <c r="G41" s="587" t="s">
        <v>233</v>
      </c>
      <c r="H41" s="587" t="s">
        <v>233</v>
      </c>
      <c r="I41" s="587" t="s">
        <v>233</v>
      </c>
      <c r="J41" s="587" t="s">
        <v>233</v>
      </c>
      <c r="K41" s="587" t="s">
        <v>76</v>
      </c>
      <c r="L41" s="587" t="s">
        <v>76</v>
      </c>
      <c r="M41" s="587" t="s">
        <v>76</v>
      </c>
      <c r="N41" s="587" t="s">
        <v>76</v>
      </c>
      <c r="O41" s="587" t="s">
        <v>76</v>
      </c>
      <c r="P41" s="587" t="s">
        <v>76</v>
      </c>
      <c r="Q41" s="587" t="s">
        <v>76</v>
      </c>
      <c r="R41" s="587" t="s">
        <v>76</v>
      </c>
      <c r="S41" s="587" t="s">
        <v>76</v>
      </c>
      <c r="T41" s="587" t="s">
        <v>76</v>
      </c>
      <c r="U41" s="587" t="s">
        <v>76</v>
      </c>
      <c r="V41" s="587" t="s">
        <v>76</v>
      </c>
      <c r="W41" s="587" t="s">
        <v>76</v>
      </c>
    </row>
    <row r="42" spans="1:23" ht="60" x14ac:dyDescent="0.25">
      <c r="A42" s="2" t="s">
        <v>740</v>
      </c>
      <c r="B42" s="124" t="s">
        <v>158</v>
      </c>
      <c r="C42" s="361" t="s">
        <v>1530</v>
      </c>
      <c r="D42" s="145" t="s">
        <v>1123</v>
      </c>
      <c r="E42" s="145" t="s">
        <v>1123</v>
      </c>
      <c r="F42" s="145" t="s">
        <v>1775</v>
      </c>
      <c r="G42" s="145" t="s">
        <v>1781</v>
      </c>
      <c r="H42" s="145" t="s">
        <v>1781</v>
      </c>
      <c r="I42" s="145" t="s">
        <v>1781</v>
      </c>
      <c r="J42" s="145" t="s">
        <v>1781</v>
      </c>
      <c r="K42" s="145" t="s">
        <v>1123</v>
      </c>
      <c r="L42" s="145" t="s">
        <v>1123</v>
      </c>
      <c r="M42" s="145"/>
      <c r="N42" s="145"/>
      <c r="O42" s="145"/>
      <c r="P42" s="145"/>
      <c r="Q42" s="145"/>
      <c r="R42" s="145"/>
      <c r="S42" s="145"/>
      <c r="T42" s="145"/>
      <c r="U42" s="145"/>
      <c r="V42" s="145"/>
      <c r="W42" s="145"/>
    </row>
    <row r="43" spans="1:23" x14ac:dyDescent="0.25">
      <c r="A43" s="2" t="s">
        <v>741</v>
      </c>
      <c r="B43" s="129" t="s">
        <v>159</v>
      </c>
      <c r="C43" s="335" t="s">
        <v>1534</v>
      </c>
      <c r="D43" s="127"/>
      <c r="E43" s="127"/>
      <c r="F43" s="127"/>
      <c r="G43" s="127"/>
      <c r="H43" s="127"/>
      <c r="I43" s="127"/>
      <c r="J43" s="127"/>
      <c r="K43" s="127"/>
      <c r="L43" s="127"/>
      <c r="M43" s="127"/>
      <c r="N43" s="127"/>
      <c r="O43" s="127"/>
      <c r="P43" s="127"/>
      <c r="Q43" s="127"/>
      <c r="R43" s="127"/>
      <c r="S43" s="127"/>
      <c r="T43" s="127"/>
      <c r="U43" s="127"/>
      <c r="V43" s="127"/>
      <c r="W43" s="127"/>
    </row>
    <row r="44" spans="1:23" ht="135" x14ac:dyDescent="0.25">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7" t="s">
        <v>76</v>
      </c>
      <c r="E44" s="587" t="s">
        <v>233</v>
      </c>
      <c r="F44" s="587" t="s">
        <v>233</v>
      </c>
      <c r="G44" s="587" t="s">
        <v>76</v>
      </c>
      <c r="H44" s="587" t="s">
        <v>76</v>
      </c>
      <c r="I44" s="587" t="s">
        <v>76</v>
      </c>
      <c r="J44" s="587" t="s">
        <v>76</v>
      </c>
      <c r="K44" s="587" t="s">
        <v>76</v>
      </c>
      <c r="L44" s="587" t="s">
        <v>76</v>
      </c>
      <c r="M44" s="587" t="s">
        <v>76</v>
      </c>
      <c r="N44" s="587" t="s">
        <v>76</v>
      </c>
      <c r="O44" s="587" t="s">
        <v>76</v>
      </c>
      <c r="P44" s="587" t="s">
        <v>76</v>
      </c>
      <c r="Q44" s="587" t="s">
        <v>76</v>
      </c>
      <c r="R44" s="587" t="s">
        <v>76</v>
      </c>
      <c r="S44" s="587" t="s">
        <v>76</v>
      </c>
      <c r="T44" s="587" t="s">
        <v>76</v>
      </c>
      <c r="U44" s="587" t="s">
        <v>76</v>
      </c>
      <c r="V44" s="587" t="s">
        <v>76</v>
      </c>
      <c r="W44" s="587" t="s">
        <v>76</v>
      </c>
    </row>
    <row r="45" spans="1:23" ht="165" x14ac:dyDescent="0.25">
      <c r="A45" s="2" t="s">
        <v>743</v>
      </c>
      <c r="B45" s="124" t="s">
        <v>158</v>
      </c>
      <c r="C45" s="361" t="s">
        <v>1602</v>
      </c>
      <c r="D45" s="145" t="s">
        <v>1123</v>
      </c>
      <c r="E45" s="145" t="s">
        <v>1769</v>
      </c>
      <c r="F45" s="145" t="s">
        <v>1769</v>
      </c>
      <c r="G45" s="145" t="s">
        <v>1123</v>
      </c>
      <c r="H45" s="145" t="s">
        <v>1123</v>
      </c>
      <c r="I45" s="145" t="s">
        <v>1123</v>
      </c>
      <c r="J45" s="145" t="s">
        <v>1123</v>
      </c>
      <c r="K45" s="145" t="s">
        <v>1123</v>
      </c>
      <c r="L45" s="145" t="s">
        <v>1123</v>
      </c>
      <c r="M45" s="145"/>
      <c r="N45" s="145"/>
      <c r="O45" s="145"/>
      <c r="P45" s="145"/>
      <c r="Q45" s="145"/>
      <c r="R45" s="145"/>
      <c r="S45" s="145"/>
      <c r="T45" s="145"/>
      <c r="U45" s="145"/>
      <c r="V45" s="145"/>
      <c r="W45" s="145"/>
    </row>
    <row r="46" spans="1:23" ht="60" x14ac:dyDescent="0.25">
      <c r="A46" s="2" t="s">
        <v>744</v>
      </c>
      <c r="B46" s="124" t="s">
        <v>507</v>
      </c>
      <c r="C46" s="335" t="s">
        <v>1603</v>
      </c>
      <c r="D46" s="590">
        <v>0</v>
      </c>
      <c r="E46" s="590">
        <v>2</v>
      </c>
      <c r="F46" s="590">
        <v>0</v>
      </c>
      <c r="G46" s="590">
        <v>0</v>
      </c>
      <c r="H46" s="590">
        <v>0</v>
      </c>
      <c r="I46" s="590">
        <v>0</v>
      </c>
      <c r="J46" s="590">
        <v>0</v>
      </c>
      <c r="K46" s="590">
        <v>0</v>
      </c>
      <c r="L46" s="590">
        <v>0</v>
      </c>
      <c r="M46" s="590"/>
      <c r="N46" s="590"/>
      <c r="O46" s="590"/>
      <c r="P46" s="590"/>
      <c r="Q46" s="590"/>
      <c r="R46" s="590"/>
      <c r="S46" s="590"/>
      <c r="T46" s="590"/>
      <c r="U46" s="590"/>
      <c r="V46" s="590"/>
      <c r="W46" s="590"/>
    </row>
    <row r="47" spans="1:23" x14ac:dyDescent="0.25">
      <c r="A47" s="2" t="s">
        <v>745</v>
      </c>
      <c r="B47" s="129" t="s">
        <v>1692</v>
      </c>
      <c r="C47" s="335" t="s">
        <v>1534</v>
      </c>
      <c r="D47" s="127"/>
      <c r="E47" s="127"/>
      <c r="F47" s="127"/>
      <c r="G47" s="127"/>
      <c r="H47" s="127"/>
      <c r="I47" s="127"/>
      <c r="J47" s="127"/>
      <c r="K47" s="127"/>
      <c r="L47" s="127"/>
      <c r="M47" s="127"/>
      <c r="N47" s="127"/>
      <c r="O47" s="127"/>
      <c r="P47" s="127"/>
      <c r="Q47" s="127"/>
      <c r="R47" s="127"/>
      <c r="S47" s="127"/>
      <c r="T47" s="127"/>
      <c r="U47" s="127"/>
      <c r="V47" s="127"/>
      <c r="W47" s="127"/>
    </row>
    <row r="48" spans="1:23" ht="105" x14ac:dyDescent="0.25">
      <c r="A48" s="2" t="s">
        <v>746</v>
      </c>
      <c r="B48" s="124" t="s">
        <v>1693</v>
      </c>
      <c r="C48" s="335" t="s">
        <v>1694</v>
      </c>
      <c r="D48" s="587" t="s">
        <v>76</v>
      </c>
      <c r="E48" s="587" t="s">
        <v>76</v>
      </c>
      <c r="F48" s="587" t="s">
        <v>76</v>
      </c>
      <c r="G48" s="587" t="s">
        <v>76</v>
      </c>
      <c r="H48" s="587" t="s">
        <v>76</v>
      </c>
      <c r="I48" s="587" t="s">
        <v>76</v>
      </c>
      <c r="J48" s="587" t="s">
        <v>76</v>
      </c>
      <c r="K48" s="587" t="s">
        <v>76</v>
      </c>
      <c r="L48" s="587" t="s">
        <v>76</v>
      </c>
      <c r="M48" s="587" t="s">
        <v>76</v>
      </c>
      <c r="N48" s="587" t="s">
        <v>76</v>
      </c>
      <c r="O48" s="587" t="s">
        <v>76</v>
      </c>
      <c r="P48" s="587" t="s">
        <v>76</v>
      </c>
      <c r="Q48" s="587" t="s">
        <v>76</v>
      </c>
      <c r="R48" s="587" t="s">
        <v>76</v>
      </c>
      <c r="S48" s="587" t="s">
        <v>76</v>
      </c>
      <c r="T48" s="587" t="s">
        <v>76</v>
      </c>
      <c r="U48" s="587" t="s">
        <v>76</v>
      </c>
      <c r="V48" s="587" t="s">
        <v>76</v>
      </c>
      <c r="W48" s="587" t="s">
        <v>76</v>
      </c>
    </row>
    <row r="49" spans="1:23" ht="75" x14ac:dyDescent="0.25">
      <c r="A49" s="2" t="s">
        <v>747</v>
      </c>
      <c r="B49" s="124" t="s">
        <v>1535</v>
      </c>
      <c r="C49" s="312" t="s">
        <v>1628</v>
      </c>
      <c r="D49" s="145" t="s">
        <v>1123</v>
      </c>
      <c r="E49" s="145" t="s">
        <v>1123</v>
      </c>
      <c r="F49" s="145" t="s">
        <v>1123</v>
      </c>
      <c r="G49" s="145" t="s">
        <v>1123</v>
      </c>
      <c r="H49" s="145" t="s">
        <v>1123</v>
      </c>
      <c r="I49" s="145" t="s">
        <v>1123</v>
      </c>
      <c r="J49" s="145" t="s">
        <v>1123</v>
      </c>
      <c r="K49" s="145" t="s">
        <v>1123</v>
      </c>
      <c r="L49" s="145" t="s">
        <v>1123</v>
      </c>
      <c r="M49" s="145"/>
      <c r="N49" s="145"/>
      <c r="O49" s="145"/>
      <c r="P49" s="145"/>
      <c r="Q49" s="145"/>
      <c r="R49" s="145"/>
      <c r="S49" s="145"/>
      <c r="T49" s="145"/>
      <c r="U49" s="145"/>
      <c r="V49" s="145"/>
      <c r="W49" s="145"/>
    </row>
    <row r="50" spans="1:23" x14ac:dyDescent="0.25">
      <c r="A50" s="2" t="s">
        <v>748</v>
      </c>
      <c r="B50" s="129" t="s">
        <v>23</v>
      </c>
      <c r="C50" s="335" t="s">
        <v>1534</v>
      </c>
      <c r="D50" s="127"/>
      <c r="E50" s="127"/>
      <c r="F50" s="127"/>
      <c r="G50" s="127"/>
      <c r="H50" s="127"/>
      <c r="I50" s="127"/>
      <c r="J50" s="127"/>
      <c r="K50" s="127"/>
      <c r="L50" s="127"/>
      <c r="M50" s="127"/>
      <c r="N50" s="127"/>
      <c r="O50" s="127"/>
      <c r="P50" s="127"/>
      <c r="Q50" s="127"/>
      <c r="R50" s="127"/>
      <c r="S50" s="127"/>
      <c r="T50" s="127"/>
      <c r="U50" s="127"/>
      <c r="V50" s="127"/>
      <c r="W50" s="127"/>
    </row>
    <row r="51" spans="1:23" ht="105" x14ac:dyDescent="0.25">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7" t="s">
        <v>77</v>
      </c>
      <c r="E51" s="587" t="s">
        <v>76</v>
      </c>
      <c r="F51" s="587" t="s">
        <v>77</v>
      </c>
      <c r="G51" s="587" t="s">
        <v>76</v>
      </c>
      <c r="H51" s="587" t="s">
        <v>76</v>
      </c>
      <c r="I51" s="587" t="s">
        <v>76</v>
      </c>
      <c r="J51" s="587" t="s">
        <v>76</v>
      </c>
      <c r="K51" s="587" t="s">
        <v>76</v>
      </c>
      <c r="L51" s="587" t="s">
        <v>76</v>
      </c>
      <c r="M51" s="587" t="s">
        <v>76</v>
      </c>
      <c r="N51" s="587" t="s">
        <v>76</v>
      </c>
      <c r="O51" s="587" t="s">
        <v>76</v>
      </c>
      <c r="P51" s="587" t="s">
        <v>76</v>
      </c>
      <c r="Q51" s="587" t="s">
        <v>76</v>
      </c>
      <c r="R51" s="587" t="s">
        <v>76</v>
      </c>
      <c r="S51" s="587" t="s">
        <v>76</v>
      </c>
      <c r="T51" s="587" t="s">
        <v>76</v>
      </c>
      <c r="U51" s="587" t="s">
        <v>76</v>
      </c>
      <c r="V51" s="587" t="s">
        <v>76</v>
      </c>
      <c r="W51" s="587" t="s">
        <v>76</v>
      </c>
    </row>
    <row r="52" spans="1:23" ht="75" x14ac:dyDescent="0.25">
      <c r="A52" s="2" t="s">
        <v>750</v>
      </c>
      <c r="B52" s="124" t="s">
        <v>1535</v>
      </c>
      <c r="C52" s="361" t="s">
        <v>1629</v>
      </c>
      <c r="D52" s="145" t="s">
        <v>1766</v>
      </c>
      <c r="E52" s="145" t="s">
        <v>1123</v>
      </c>
      <c r="F52" s="145" t="s">
        <v>1766</v>
      </c>
      <c r="G52" s="145" t="s">
        <v>1123</v>
      </c>
      <c r="H52" s="145" t="s">
        <v>1123</v>
      </c>
      <c r="I52" s="145" t="s">
        <v>1123</v>
      </c>
      <c r="J52" s="145" t="s">
        <v>1123</v>
      </c>
      <c r="K52" s="145" t="s">
        <v>1123</v>
      </c>
      <c r="L52" s="145" t="s">
        <v>1123</v>
      </c>
      <c r="M52" s="145"/>
      <c r="N52" s="145"/>
      <c r="O52" s="145"/>
      <c r="P52" s="145"/>
      <c r="Q52" s="145"/>
      <c r="R52" s="145"/>
      <c r="S52" s="145"/>
      <c r="T52" s="145"/>
      <c r="U52" s="145"/>
      <c r="V52" s="145"/>
      <c r="W52" s="145"/>
    </row>
    <row r="53" spans="1:23" x14ac:dyDescent="0.25">
      <c r="A53" s="2" t="s">
        <v>751</v>
      </c>
      <c r="B53" s="126" t="s">
        <v>1108</v>
      </c>
      <c r="C53" s="335" t="s">
        <v>1534</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25">
      <c r="A54" s="2" t="s">
        <v>752</v>
      </c>
      <c r="B54" s="129" t="s">
        <v>231</v>
      </c>
      <c r="C54" s="335" t="s">
        <v>1534</v>
      </c>
      <c r="D54" s="127"/>
      <c r="E54" s="127"/>
      <c r="F54" s="127"/>
      <c r="G54" s="127"/>
      <c r="H54" s="127"/>
      <c r="I54" s="127"/>
      <c r="J54" s="127"/>
      <c r="K54" s="127"/>
      <c r="L54" s="127"/>
      <c r="M54" s="127"/>
      <c r="N54" s="127"/>
      <c r="O54" s="127"/>
      <c r="P54" s="127"/>
      <c r="Q54" s="127"/>
      <c r="R54" s="127"/>
      <c r="S54" s="127"/>
      <c r="T54" s="127"/>
      <c r="U54" s="127"/>
      <c r="V54" s="127"/>
      <c r="W54" s="127"/>
    </row>
    <row r="55" spans="1:23" ht="45" x14ac:dyDescent="0.25">
      <c r="A55" s="2" t="s">
        <v>753</v>
      </c>
      <c r="B55" s="99" t="str">
        <f>'6'!B8</f>
        <v>R.3</v>
      </c>
      <c r="C55" s="335" t="s">
        <v>1323</v>
      </c>
      <c r="D55" s="591" t="s">
        <v>76</v>
      </c>
      <c r="E55" s="591" t="s">
        <v>76</v>
      </c>
      <c r="F55" s="593" t="s">
        <v>77</v>
      </c>
      <c r="G55" s="593" t="s">
        <v>76</v>
      </c>
      <c r="H55" s="593" t="s">
        <v>76</v>
      </c>
      <c r="I55" s="593" t="s">
        <v>76</v>
      </c>
      <c r="J55" s="593" t="s">
        <v>76</v>
      </c>
      <c r="K55" s="593" t="s">
        <v>76</v>
      </c>
      <c r="L55" s="593" t="s">
        <v>76</v>
      </c>
      <c r="M55" s="593" t="s">
        <v>76</v>
      </c>
      <c r="N55" s="593" t="s">
        <v>76</v>
      </c>
      <c r="O55" s="593" t="s">
        <v>76</v>
      </c>
      <c r="P55" s="593" t="s">
        <v>76</v>
      </c>
      <c r="Q55" s="593" t="s">
        <v>76</v>
      </c>
      <c r="R55" s="593" t="s">
        <v>76</v>
      </c>
      <c r="S55" s="593" t="s">
        <v>76</v>
      </c>
      <c r="T55" s="593" t="s">
        <v>76</v>
      </c>
      <c r="U55" s="593" t="s">
        <v>76</v>
      </c>
      <c r="V55" s="593" t="s">
        <v>76</v>
      </c>
      <c r="W55" s="593" t="s">
        <v>76</v>
      </c>
    </row>
    <row r="56" spans="1:23" ht="45" x14ac:dyDescent="0.25">
      <c r="A56" s="2" t="s">
        <v>754</v>
      </c>
      <c r="B56" s="99" t="str">
        <f>'6'!B9</f>
        <v>R.37</v>
      </c>
      <c r="C56" s="335" t="s">
        <v>1323</v>
      </c>
      <c r="D56" s="591" t="s">
        <v>77</v>
      </c>
      <c r="E56" s="591" t="s">
        <v>77</v>
      </c>
      <c r="F56" s="593" t="s">
        <v>77</v>
      </c>
      <c r="G56" s="593" t="s">
        <v>77</v>
      </c>
      <c r="H56" s="593" t="s">
        <v>76</v>
      </c>
      <c r="I56" s="593" t="s">
        <v>76</v>
      </c>
      <c r="J56" s="593" t="s">
        <v>76</v>
      </c>
      <c r="K56" s="593" t="s">
        <v>76</v>
      </c>
      <c r="L56" s="593" t="s">
        <v>76</v>
      </c>
      <c r="M56" s="593" t="s">
        <v>76</v>
      </c>
      <c r="N56" s="593" t="s">
        <v>76</v>
      </c>
      <c r="O56" s="593" t="s">
        <v>76</v>
      </c>
      <c r="P56" s="593" t="s">
        <v>76</v>
      </c>
      <c r="Q56" s="593" t="s">
        <v>76</v>
      </c>
      <c r="R56" s="593" t="s">
        <v>76</v>
      </c>
      <c r="S56" s="593" t="s">
        <v>76</v>
      </c>
      <c r="T56" s="593" t="s">
        <v>76</v>
      </c>
      <c r="U56" s="593" t="s">
        <v>76</v>
      </c>
      <c r="V56" s="593" t="s">
        <v>76</v>
      </c>
      <c r="W56" s="593" t="s">
        <v>76</v>
      </c>
    </row>
    <row r="57" spans="1:23" ht="45" x14ac:dyDescent="0.25">
      <c r="A57" s="2" t="s">
        <v>755</v>
      </c>
      <c r="B57" s="99" t="str">
        <f>'6'!B10</f>
        <v>R.39</v>
      </c>
      <c r="C57" s="335" t="s">
        <v>1323</v>
      </c>
      <c r="D57" s="591" t="s">
        <v>77</v>
      </c>
      <c r="E57" s="591" t="s">
        <v>77</v>
      </c>
      <c r="F57" s="593" t="s">
        <v>76</v>
      </c>
      <c r="G57" s="593" t="s">
        <v>77</v>
      </c>
      <c r="H57" s="593" t="s">
        <v>77</v>
      </c>
      <c r="I57" s="593" t="s">
        <v>76</v>
      </c>
      <c r="J57" s="593" t="s">
        <v>76</v>
      </c>
      <c r="K57" s="593" t="s">
        <v>76</v>
      </c>
      <c r="L57" s="593" t="s">
        <v>76</v>
      </c>
      <c r="M57" s="593" t="s">
        <v>76</v>
      </c>
      <c r="N57" s="593" t="s">
        <v>76</v>
      </c>
      <c r="O57" s="593" t="s">
        <v>76</v>
      </c>
      <c r="P57" s="593" t="s">
        <v>76</v>
      </c>
      <c r="Q57" s="593" t="s">
        <v>76</v>
      </c>
      <c r="R57" s="593" t="s">
        <v>76</v>
      </c>
      <c r="S57" s="593" t="s">
        <v>76</v>
      </c>
      <c r="T57" s="593" t="s">
        <v>76</v>
      </c>
      <c r="U57" s="593" t="s">
        <v>76</v>
      </c>
      <c r="V57" s="593" t="s">
        <v>76</v>
      </c>
      <c r="W57" s="593" t="s">
        <v>76</v>
      </c>
    </row>
    <row r="58" spans="1:23" ht="45" x14ac:dyDescent="0.25">
      <c r="A58" s="2" t="s">
        <v>756</v>
      </c>
      <c r="B58" s="99" t="str">
        <f>'6'!B11</f>
        <v>R.41</v>
      </c>
      <c r="C58" s="335" t="s">
        <v>1323</v>
      </c>
      <c r="D58" s="591" t="s">
        <v>77</v>
      </c>
      <c r="E58" s="591" t="s">
        <v>77</v>
      </c>
      <c r="F58" s="593" t="s">
        <v>76</v>
      </c>
      <c r="G58" s="593" t="s">
        <v>77</v>
      </c>
      <c r="H58" s="593" t="s">
        <v>77</v>
      </c>
      <c r="I58" s="593" t="s">
        <v>77</v>
      </c>
      <c r="J58" s="593" t="s">
        <v>76</v>
      </c>
      <c r="K58" s="593" t="s">
        <v>76</v>
      </c>
      <c r="L58" s="593" t="s">
        <v>76</v>
      </c>
      <c r="M58" s="593" t="s">
        <v>76</v>
      </c>
      <c r="N58" s="593" t="s">
        <v>76</v>
      </c>
      <c r="O58" s="593" t="s">
        <v>76</v>
      </c>
      <c r="P58" s="593" t="s">
        <v>76</v>
      </c>
      <c r="Q58" s="593" t="s">
        <v>76</v>
      </c>
      <c r="R58" s="593" t="s">
        <v>76</v>
      </c>
      <c r="S58" s="593" t="s">
        <v>76</v>
      </c>
      <c r="T58" s="593" t="s">
        <v>76</v>
      </c>
      <c r="U58" s="593" t="s">
        <v>76</v>
      </c>
      <c r="V58" s="593" t="s">
        <v>76</v>
      </c>
      <c r="W58" s="593" t="s">
        <v>76</v>
      </c>
    </row>
    <row r="59" spans="1:23" ht="45" x14ac:dyDescent="0.25">
      <c r="A59" s="2" t="s">
        <v>757</v>
      </c>
      <c r="B59" s="99" t="str">
        <f>'6'!B12</f>
        <v>R.42</v>
      </c>
      <c r="C59" s="335" t="s">
        <v>1323</v>
      </c>
      <c r="D59" s="591" t="s">
        <v>76</v>
      </c>
      <c r="E59" s="591" t="s">
        <v>76</v>
      </c>
      <c r="F59" s="593" t="s">
        <v>76</v>
      </c>
      <c r="G59" s="593" t="s">
        <v>77</v>
      </c>
      <c r="H59" s="593" t="s">
        <v>77</v>
      </c>
      <c r="I59" s="593" t="s">
        <v>77</v>
      </c>
      <c r="J59" s="593" t="s">
        <v>77</v>
      </c>
      <c r="K59" s="593" t="s">
        <v>77</v>
      </c>
      <c r="L59" s="593" t="s">
        <v>76</v>
      </c>
      <c r="M59" s="593" t="s">
        <v>76</v>
      </c>
      <c r="N59" s="593" t="s">
        <v>76</v>
      </c>
      <c r="O59" s="593" t="s">
        <v>76</v>
      </c>
      <c r="P59" s="593" t="s">
        <v>76</v>
      </c>
      <c r="Q59" s="593" t="s">
        <v>76</v>
      </c>
      <c r="R59" s="593" t="s">
        <v>76</v>
      </c>
      <c r="S59" s="593" t="s">
        <v>76</v>
      </c>
      <c r="T59" s="593" t="s">
        <v>76</v>
      </c>
      <c r="U59" s="593" t="s">
        <v>76</v>
      </c>
      <c r="V59" s="593" t="s">
        <v>76</v>
      </c>
      <c r="W59" s="593" t="s">
        <v>76</v>
      </c>
    </row>
    <row r="60" spans="1:23" x14ac:dyDescent="0.25">
      <c r="A60" s="2" t="s">
        <v>758</v>
      </c>
      <c r="B60" s="129" t="s">
        <v>1601</v>
      </c>
      <c r="C60" s="335" t="s">
        <v>1534</v>
      </c>
      <c r="D60" s="127"/>
      <c r="E60" s="127"/>
      <c r="F60" s="594"/>
      <c r="G60" s="594"/>
      <c r="H60" s="594"/>
      <c r="I60" s="594"/>
      <c r="J60" s="594"/>
      <c r="K60" s="594"/>
      <c r="L60" s="594"/>
      <c r="M60" s="594"/>
      <c r="N60" s="594"/>
      <c r="O60" s="594"/>
      <c r="P60" s="594"/>
      <c r="Q60" s="594"/>
      <c r="R60" s="594"/>
      <c r="S60" s="594"/>
      <c r="T60" s="594"/>
      <c r="U60" s="594"/>
      <c r="V60" s="594"/>
      <c r="W60" s="594"/>
    </row>
    <row r="61" spans="1:23" ht="45" x14ac:dyDescent="0.25">
      <c r="A61" s="2" t="s">
        <v>759</v>
      </c>
      <c r="B61" s="99" t="str">
        <f>'6'!B35</f>
        <v>RASE-P.1</v>
      </c>
      <c r="C61" s="335" t="s">
        <v>1323</v>
      </c>
      <c r="D61" s="591" t="s">
        <v>76</v>
      </c>
      <c r="E61" s="591" t="s">
        <v>76</v>
      </c>
      <c r="F61" s="593" t="s">
        <v>76</v>
      </c>
      <c r="G61" s="593" t="s">
        <v>76</v>
      </c>
      <c r="H61" s="593" t="s">
        <v>76</v>
      </c>
      <c r="I61" s="593" t="s">
        <v>76</v>
      </c>
      <c r="J61" s="593" t="s">
        <v>76</v>
      </c>
      <c r="K61" s="593" t="s">
        <v>77</v>
      </c>
      <c r="L61" s="593" t="s">
        <v>76</v>
      </c>
      <c r="M61" s="593" t="s">
        <v>76</v>
      </c>
      <c r="N61" s="593" t="s">
        <v>76</v>
      </c>
      <c r="O61" s="593" t="s">
        <v>76</v>
      </c>
      <c r="P61" s="593" t="s">
        <v>76</v>
      </c>
      <c r="Q61" s="593" t="s">
        <v>76</v>
      </c>
      <c r="R61" s="593" t="s">
        <v>76</v>
      </c>
      <c r="S61" s="593" t="s">
        <v>76</v>
      </c>
      <c r="T61" s="593" t="s">
        <v>76</v>
      </c>
      <c r="U61" s="593" t="s">
        <v>76</v>
      </c>
      <c r="V61" s="593" t="s">
        <v>76</v>
      </c>
      <c r="W61" s="593" t="s">
        <v>76</v>
      </c>
    </row>
    <row r="62" spans="1:23" ht="45" x14ac:dyDescent="0.25">
      <c r="A62" s="2" t="s">
        <v>760</v>
      </c>
      <c r="B62" s="99" t="str">
        <f>'6'!B36</f>
        <v>RASE-P.2</v>
      </c>
      <c r="C62" s="335" t="s">
        <v>1323</v>
      </c>
      <c r="D62" s="591" t="s">
        <v>76</v>
      </c>
      <c r="E62" s="591" t="s">
        <v>76</v>
      </c>
      <c r="F62" s="593" t="s">
        <v>76</v>
      </c>
      <c r="G62" s="593" t="s">
        <v>76</v>
      </c>
      <c r="H62" s="593" t="s">
        <v>76</v>
      </c>
      <c r="I62" s="593" t="s">
        <v>76</v>
      </c>
      <c r="J62" s="593" t="s">
        <v>76</v>
      </c>
      <c r="K62" s="593" t="s">
        <v>76</v>
      </c>
      <c r="L62" s="593" t="s">
        <v>76</v>
      </c>
      <c r="M62" s="593" t="s">
        <v>76</v>
      </c>
      <c r="N62" s="593" t="s">
        <v>76</v>
      </c>
      <c r="O62" s="593" t="s">
        <v>76</v>
      </c>
      <c r="P62" s="593" t="s">
        <v>76</v>
      </c>
      <c r="Q62" s="593" t="s">
        <v>76</v>
      </c>
      <c r="R62" s="593" t="s">
        <v>76</v>
      </c>
      <c r="S62" s="593" t="s">
        <v>76</v>
      </c>
      <c r="T62" s="593" t="s">
        <v>76</v>
      </c>
      <c r="U62" s="593" t="s">
        <v>76</v>
      </c>
      <c r="V62" s="593" t="s">
        <v>76</v>
      </c>
      <c r="W62" s="593" t="s">
        <v>76</v>
      </c>
    </row>
    <row r="63" spans="1:23" ht="45" x14ac:dyDescent="0.25">
      <c r="A63" s="2" t="s">
        <v>761</v>
      </c>
      <c r="B63" s="99" t="str">
        <f>'6'!B37</f>
        <v>RASE-P.3</v>
      </c>
      <c r="C63" s="335" t="s">
        <v>1323</v>
      </c>
      <c r="D63" s="591" t="s">
        <v>76</v>
      </c>
      <c r="E63" s="591" t="s">
        <v>76</v>
      </c>
      <c r="F63" s="593" t="s">
        <v>76</v>
      </c>
      <c r="G63" s="593" t="s">
        <v>76</v>
      </c>
      <c r="H63" s="593" t="s">
        <v>76</v>
      </c>
      <c r="I63" s="593" t="s">
        <v>76</v>
      </c>
      <c r="J63" s="593" t="s">
        <v>76</v>
      </c>
      <c r="K63" s="593" t="s">
        <v>76</v>
      </c>
      <c r="L63" s="593" t="s">
        <v>76</v>
      </c>
      <c r="M63" s="593" t="s">
        <v>76</v>
      </c>
      <c r="N63" s="593" t="s">
        <v>76</v>
      </c>
      <c r="O63" s="593" t="s">
        <v>76</v>
      </c>
      <c r="P63" s="593" t="s">
        <v>76</v>
      </c>
      <c r="Q63" s="593" t="s">
        <v>76</v>
      </c>
      <c r="R63" s="593" t="s">
        <v>76</v>
      </c>
      <c r="S63" s="593" t="s">
        <v>76</v>
      </c>
      <c r="T63" s="593" t="s">
        <v>76</v>
      </c>
      <c r="U63" s="593" t="s">
        <v>76</v>
      </c>
      <c r="V63" s="593" t="s">
        <v>76</v>
      </c>
      <c r="W63" s="593" t="s">
        <v>76</v>
      </c>
    </row>
    <row r="64" spans="1:23" ht="45" x14ac:dyDescent="0.25">
      <c r="A64" s="2" t="s">
        <v>762</v>
      </c>
      <c r="B64" s="99" t="str">
        <f>'6'!B38</f>
        <v>RASE-P.4</v>
      </c>
      <c r="C64" s="335" t="s">
        <v>1323</v>
      </c>
      <c r="D64" s="591" t="s">
        <v>76</v>
      </c>
      <c r="E64" s="591" t="s">
        <v>76</v>
      </c>
      <c r="F64" s="593" t="s">
        <v>76</v>
      </c>
      <c r="G64" s="593" t="s">
        <v>76</v>
      </c>
      <c r="H64" s="593" t="s">
        <v>76</v>
      </c>
      <c r="I64" s="593" t="s">
        <v>76</v>
      </c>
      <c r="J64" s="593" t="s">
        <v>76</v>
      </c>
      <c r="K64" s="593" t="s">
        <v>76</v>
      </c>
      <c r="L64" s="593" t="s">
        <v>76</v>
      </c>
      <c r="M64" s="593" t="s">
        <v>76</v>
      </c>
      <c r="N64" s="593" t="s">
        <v>76</v>
      </c>
      <c r="O64" s="593" t="s">
        <v>76</v>
      </c>
      <c r="P64" s="593" t="s">
        <v>76</v>
      </c>
      <c r="Q64" s="593" t="s">
        <v>76</v>
      </c>
      <c r="R64" s="593" t="s">
        <v>76</v>
      </c>
      <c r="S64" s="593" t="s">
        <v>76</v>
      </c>
      <c r="T64" s="593" t="s">
        <v>76</v>
      </c>
      <c r="U64" s="593" t="s">
        <v>76</v>
      </c>
      <c r="V64" s="593" t="s">
        <v>76</v>
      </c>
      <c r="W64" s="593" t="s">
        <v>76</v>
      </c>
    </row>
    <row r="65" spans="1:23" ht="45" x14ac:dyDescent="0.25">
      <c r="A65" s="2" t="s">
        <v>763</v>
      </c>
      <c r="B65" s="99" t="str">
        <f>'6'!B39</f>
        <v>RASE-P.5</v>
      </c>
      <c r="C65" s="335" t="s">
        <v>1323</v>
      </c>
      <c r="D65" s="591" t="s">
        <v>76</v>
      </c>
      <c r="E65" s="591" t="s">
        <v>76</v>
      </c>
      <c r="F65" s="593" t="s">
        <v>76</v>
      </c>
      <c r="G65" s="593" t="s">
        <v>76</v>
      </c>
      <c r="H65" s="593" t="s">
        <v>76</v>
      </c>
      <c r="I65" s="593" t="s">
        <v>76</v>
      </c>
      <c r="J65" s="593" t="s">
        <v>76</v>
      </c>
      <c r="K65" s="593" t="s">
        <v>76</v>
      </c>
      <c r="L65" s="593" t="s">
        <v>76</v>
      </c>
      <c r="M65" s="593" t="s">
        <v>76</v>
      </c>
      <c r="N65" s="593" t="s">
        <v>76</v>
      </c>
      <c r="O65" s="593" t="s">
        <v>76</v>
      </c>
      <c r="P65" s="593" t="s">
        <v>76</v>
      </c>
      <c r="Q65" s="593" t="s">
        <v>76</v>
      </c>
      <c r="R65" s="593" t="s">
        <v>76</v>
      </c>
      <c r="S65" s="593" t="s">
        <v>76</v>
      </c>
      <c r="T65" s="593" t="s">
        <v>76</v>
      </c>
      <c r="U65" s="593" t="s">
        <v>76</v>
      </c>
      <c r="V65" s="593" t="s">
        <v>76</v>
      </c>
      <c r="W65" s="593" t="s">
        <v>76</v>
      </c>
    </row>
    <row r="66" spans="1:23" ht="45" x14ac:dyDescent="0.25">
      <c r="A66" s="2" t="s">
        <v>764</v>
      </c>
      <c r="B66" s="99" t="str">
        <f>'6'!B40</f>
        <v>RASE-P.6</v>
      </c>
      <c r="C66" s="335" t="s">
        <v>1323</v>
      </c>
      <c r="D66" s="591" t="s">
        <v>76</v>
      </c>
      <c r="E66" s="591" t="s">
        <v>76</v>
      </c>
      <c r="F66" s="593" t="s">
        <v>76</v>
      </c>
      <c r="G66" s="593" t="s">
        <v>76</v>
      </c>
      <c r="H66" s="593" t="s">
        <v>76</v>
      </c>
      <c r="I66" s="593" t="s">
        <v>76</v>
      </c>
      <c r="J66" s="593" t="s">
        <v>76</v>
      </c>
      <c r="K66" s="593" t="s">
        <v>76</v>
      </c>
      <c r="L66" s="593" t="s">
        <v>76</v>
      </c>
      <c r="M66" s="593" t="s">
        <v>76</v>
      </c>
      <c r="N66" s="593" t="s">
        <v>76</v>
      </c>
      <c r="O66" s="593" t="s">
        <v>76</v>
      </c>
      <c r="P66" s="593" t="s">
        <v>76</v>
      </c>
      <c r="Q66" s="593" t="s">
        <v>76</v>
      </c>
      <c r="R66" s="593" t="s">
        <v>76</v>
      </c>
      <c r="S66" s="593" t="s">
        <v>76</v>
      </c>
      <c r="T66" s="593" t="s">
        <v>76</v>
      </c>
      <c r="U66" s="593" t="s">
        <v>76</v>
      </c>
      <c r="V66" s="593" t="s">
        <v>76</v>
      </c>
      <c r="W66" s="593" t="s">
        <v>76</v>
      </c>
    </row>
    <row r="67" spans="1:23" ht="45" x14ac:dyDescent="0.25">
      <c r="A67" s="2" t="s">
        <v>765</v>
      </c>
      <c r="B67" s="99" t="str">
        <f>'6'!B41</f>
        <v>RASE-P.7</v>
      </c>
      <c r="C67" s="335" t="s">
        <v>1323</v>
      </c>
      <c r="D67" s="591" t="s">
        <v>76</v>
      </c>
      <c r="E67" s="591" t="s">
        <v>76</v>
      </c>
      <c r="F67" s="593" t="s">
        <v>76</v>
      </c>
      <c r="G67" s="593" t="s">
        <v>76</v>
      </c>
      <c r="H67" s="593" t="s">
        <v>76</v>
      </c>
      <c r="I67" s="593" t="s">
        <v>76</v>
      </c>
      <c r="J67" s="593" t="s">
        <v>76</v>
      </c>
      <c r="K67" s="593" t="s">
        <v>76</v>
      </c>
      <c r="L67" s="593" t="s">
        <v>76</v>
      </c>
      <c r="M67" s="593" t="s">
        <v>76</v>
      </c>
      <c r="N67" s="593" t="s">
        <v>76</v>
      </c>
      <c r="O67" s="593" t="s">
        <v>76</v>
      </c>
      <c r="P67" s="593" t="s">
        <v>76</v>
      </c>
      <c r="Q67" s="593" t="s">
        <v>76</v>
      </c>
      <c r="R67" s="593" t="s">
        <v>76</v>
      </c>
      <c r="S67" s="593" t="s">
        <v>76</v>
      </c>
      <c r="T67" s="593" t="s">
        <v>76</v>
      </c>
      <c r="U67" s="593" t="s">
        <v>76</v>
      </c>
      <c r="V67" s="593" t="s">
        <v>76</v>
      </c>
      <c r="W67" s="593" t="s">
        <v>76</v>
      </c>
    </row>
    <row r="68" spans="1:23" ht="45" x14ac:dyDescent="0.25">
      <c r="A68" s="2" t="s">
        <v>766</v>
      </c>
      <c r="B68" s="99" t="str">
        <f>'6'!B42</f>
        <v>RASE-P.8</v>
      </c>
      <c r="C68" s="335" t="s">
        <v>1323</v>
      </c>
      <c r="D68" s="591" t="s">
        <v>76</v>
      </c>
      <c r="E68" s="591" t="s">
        <v>76</v>
      </c>
      <c r="F68" s="593" t="s">
        <v>76</v>
      </c>
      <c r="G68" s="593" t="s">
        <v>76</v>
      </c>
      <c r="H68" s="593" t="s">
        <v>76</v>
      </c>
      <c r="I68" s="593" t="s">
        <v>76</v>
      </c>
      <c r="J68" s="593" t="s">
        <v>76</v>
      </c>
      <c r="K68" s="593" t="s">
        <v>76</v>
      </c>
      <c r="L68" s="593" t="s">
        <v>76</v>
      </c>
      <c r="M68" s="593" t="s">
        <v>76</v>
      </c>
      <c r="N68" s="593" t="s">
        <v>76</v>
      </c>
      <c r="O68" s="593" t="s">
        <v>76</v>
      </c>
      <c r="P68" s="593" t="s">
        <v>76</v>
      </c>
      <c r="Q68" s="593" t="s">
        <v>76</v>
      </c>
      <c r="R68" s="593" t="s">
        <v>76</v>
      </c>
      <c r="S68" s="593" t="s">
        <v>76</v>
      </c>
      <c r="T68" s="593" t="s">
        <v>76</v>
      </c>
      <c r="U68" s="593" t="s">
        <v>76</v>
      </c>
      <c r="V68" s="593" t="s">
        <v>76</v>
      </c>
      <c r="W68" s="593" t="s">
        <v>76</v>
      </c>
    </row>
    <row r="69" spans="1:23" ht="45" x14ac:dyDescent="0.25">
      <c r="A69" s="2" t="s">
        <v>767</v>
      </c>
      <c r="B69" s="99" t="str">
        <f>'6'!B43</f>
        <v>RASE-P.9</v>
      </c>
      <c r="C69" s="335" t="s">
        <v>1323</v>
      </c>
      <c r="D69" s="591" t="s">
        <v>76</v>
      </c>
      <c r="E69" s="591" t="s">
        <v>76</v>
      </c>
      <c r="F69" s="593" t="s">
        <v>76</v>
      </c>
      <c r="G69" s="593" t="s">
        <v>76</v>
      </c>
      <c r="H69" s="593" t="s">
        <v>76</v>
      </c>
      <c r="I69" s="593" t="s">
        <v>76</v>
      </c>
      <c r="J69" s="593" t="s">
        <v>76</v>
      </c>
      <c r="K69" s="593" t="s">
        <v>76</v>
      </c>
      <c r="L69" s="593" t="s">
        <v>76</v>
      </c>
      <c r="M69" s="593" t="s">
        <v>76</v>
      </c>
      <c r="N69" s="593" t="s">
        <v>76</v>
      </c>
      <c r="O69" s="593" t="s">
        <v>76</v>
      </c>
      <c r="P69" s="593" t="s">
        <v>76</v>
      </c>
      <c r="Q69" s="593" t="s">
        <v>76</v>
      </c>
      <c r="R69" s="593" t="s">
        <v>76</v>
      </c>
      <c r="S69" s="593" t="s">
        <v>76</v>
      </c>
      <c r="T69" s="593" t="s">
        <v>76</v>
      </c>
      <c r="U69" s="593" t="s">
        <v>76</v>
      </c>
      <c r="V69" s="593" t="s">
        <v>76</v>
      </c>
      <c r="W69" s="593" t="s">
        <v>76</v>
      </c>
    </row>
    <row r="70" spans="1:23" ht="45" x14ac:dyDescent="0.25">
      <c r="A70" s="2" t="s">
        <v>768</v>
      </c>
      <c r="B70" s="130" t="str">
        <f>'6'!B44</f>
        <v>RASE-P.10</v>
      </c>
      <c r="C70" s="335" t="s">
        <v>1323</v>
      </c>
      <c r="D70" s="592" t="s">
        <v>76</v>
      </c>
      <c r="E70" s="592" t="s">
        <v>76</v>
      </c>
      <c r="F70" s="595" t="s">
        <v>76</v>
      </c>
      <c r="G70" s="595" t="s">
        <v>76</v>
      </c>
      <c r="H70" s="595" t="s">
        <v>76</v>
      </c>
      <c r="I70" s="595" t="s">
        <v>76</v>
      </c>
      <c r="J70" s="595" t="s">
        <v>76</v>
      </c>
      <c r="K70" s="595" t="s">
        <v>76</v>
      </c>
      <c r="L70" s="595" t="s">
        <v>76</v>
      </c>
      <c r="M70" s="595" t="s">
        <v>76</v>
      </c>
      <c r="N70" s="595" t="s">
        <v>76</v>
      </c>
      <c r="O70" s="595" t="s">
        <v>76</v>
      </c>
      <c r="P70" s="595" t="s">
        <v>76</v>
      </c>
      <c r="Q70" s="595" t="s">
        <v>76</v>
      </c>
      <c r="R70" s="595" t="s">
        <v>76</v>
      </c>
      <c r="S70" s="595" t="s">
        <v>76</v>
      </c>
      <c r="T70" s="595" t="s">
        <v>76</v>
      </c>
      <c r="U70" s="595" t="s">
        <v>76</v>
      </c>
      <c r="V70" s="595" t="s">
        <v>76</v>
      </c>
      <c r="W70" s="595" t="s">
        <v>76</v>
      </c>
    </row>
    <row r="71" spans="1:23" x14ac:dyDescent="0.25">
      <c r="A71" s="2" t="s">
        <v>769</v>
      </c>
      <c r="B71" s="126" t="s">
        <v>1109</v>
      </c>
      <c r="C71" s="335" t="s">
        <v>1534</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25">
      <c r="A72" s="2" t="s">
        <v>770</v>
      </c>
      <c r="B72" s="125" t="s">
        <v>508</v>
      </c>
      <c r="C72" s="335" t="s">
        <v>1515</v>
      </c>
      <c r="D72" s="587" t="s">
        <v>77</v>
      </c>
      <c r="E72" s="587" t="s">
        <v>77</v>
      </c>
      <c r="F72" s="587" t="s">
        <v>77</v>
      </c>
      <c r="G72" s="587" t="s">
        <v>77</v>
      </c>
      <c r="H72" s="587" t="s">
        <v>76</v>
      </c>
      <c r="I72" s="587" t="s">
        <v>76</v>
      </c>
      <c r="J72" s="587" t="s">
        <v>76</v>
      </c>
      <c r="K72" s="587" t="s">
        <v>76</v>
      </c>
      <c r="L72" s="587" t="s">
        <v>76</v>
      </c>
      <c r="M72" s="587" t="s">
        <v>76</v>
      </c>
      <c r="N72" s="587" t="s">
        <v>76</v>
      </c>
      <c r="O72" s="587" t="s">
        <v>76</v>
      </c>
      <c r="P72" s="587" t="s">
        <v>76</v>
      </c>
      <c r="Q72" s="587" t="s">
        <v>76</v>
      </c>
      <c r="R72" s="587" t="s">
        <v>76</v>
      </c>
      <c r="S72" s="587" t="s">
        <v>76</v>
      </c>
      <c r="T72" s="587" t="s">
        <v>76</v>
      </c>
      <c r="U72" s="587" t="s">
        <v>76</v>
      </c>
      <c r="V72" s="587" t="s">
        <v>76</v>
      </c>
      <c r="W72" s="587" t="s">
        <v>76</v>
      </c>
    </row>
    <row r="73" spans="1:23" ht="105" x14ac:dyDescent="0.25">
      <c r="A73" s="2" t="s">
        <v>771</v>
      </c>
      <c r="B73" s="127" t="s">
        <v>509</v>
      </c>
      <c r="C73" s="335" t="s">
        <v>1630</v>
      </c>
      <c r="D73" s="587" t="s">
        <v>76</v>
      </c>
      <c r="E73" s="587" t="s">
        <v>76</v>
      </c>
      <c r="F73" s="587" t="s">
        <v>77</v>
      </c>
      <c r="G73" s="587" t="s">
        <v>76</v>
      </c>
      <c r="H73" s="587" t="s">
        <v>76</v>
      </c>
      <c r="I73" s="587" t="s">
        <v>76</v>
      </c>
      <c r="J73" s="587" t="s">
        <v>76</v>
      </c>
      <c r="K73" s="587" t="s">
        <v>76</v>
      </c>
      <c r="L73" s="587" t="s">
        <v>77</v>
      </c>
      <c r="M73" s="587" t="s">
        <v>76</v>
      </c>
      <c r="N73" s="587" t="s">
        <v>76</v>
      </c>
      <c r="O73" s="587" t="s">
        <v>76</v>
      </c>
      <c r="P73" s="587" t="s">
        <v>76</v>
      </c>
      <c r="Q73" s="587" t="s">
        <v>76</v>
      </c>
      <c r="R73" s="587" t="s">
        <v>76</v>
      </c>
      <c r="S73" s="587" t="s">
        <v>76</v>
      </c>
      <c r="T73" s="587" t="s">
        <v>76</v>
      </c>
      <c r="U73" s="587" t="s">
        <v>76</v>
      </c>
      <c r="V73" s="587" t="s">
        <v>76</v>
      </c>
      <c r="W73" s="587" t="s">
        <v>76</v>
      </c>
    </row>
    <row r="74" spans="1:23" ht="90" x14ac:dyDescent="0.25">
      <c r="A74" s="2" t="s">
        <v>772</v>
      </c>
      <c r="B74" s="127" t="s">
        <v>1675</v>
      </c>
      <c r="C74" s="335" t="s">
        <v>1516</v>
      </c>
      <c r="D74" s="587" t="s">
        <v>76</v>
      </c>
      <c r="E74" s="587" t="s">
        <v>76</v>
      </c>
      <c r="F74" s="587" t="s">
        <v>76</v>
      </c>
      <c r="G74" s="587" t="s">
        <v>76</v>
      </c>
      <c r="H74" s="587" t="s">
        <v>76</v>
      </c>
      <c r="I74" s="587" t="s">
        <v>76</v>
      </c>
      <c r="J74" s="587" t="s">
        <v>76</v>
      </c>
      <c r="K74" s="587" t="s">
        <v>76</v>
      </c>
      <c r="L74" s="587" t="s">
        <v>76</v>
      </c>
      <c r="M74" s="587" t="s">
        <v>76</v>
      </c>
      <c r="N74" s="587" t="s">
        <v>76</v>
      </c>
      <c r="O74" s="587" t="s">
        <v>76</v>
      </c>
      <c r="P74" s="587" t="s">
        <v>76</v>
      </c>
      <c r="Q74" s="587" t="s">
        <v>76</v>
      </c>
      <c r="R74" s="587" t="s">
        <v>76</v>
      </c>
      <c r="S74" s="587" t="s">
        <v>76</v>
      </c>
      <c r="T74" s="587" t="s">
        <v>76</v>
      </c>
      <c r="U74" s="587" t="s">
        <v>76</v>
      </c>
      <c r="V74" s="587" t="s">
        <v>76</v>
      </c>
      <c r="W74" s="587" t="s">
        <v>76</v>
      </c>
    </row>
    <row r="75" spans="1:23" ht="90" x14ac:dyDescent="0.25">
      <c r="A75" s="2" t="s">
        <v>773</v>
      </c>
      <c r="B75" s="127" t="s">
        <v>516</v>
      </c>
      <c r="C75" s="335" t="s">
        <v>1517</v>
      </c>
      <c r="D75" s="587" t="s">
        <v>76</v>
      </c>
      <c r="E75" s="587" t="s">
        <v>76</v>
      </c>
      <c r="F75" s="587" t="s">
        <v>76</v>
      </c>
      <c r="G75" s="587" t="s">
        <v>76</v>
      </c>
      <c r="H75" s="587" t="s">
        <v>76</v>
      </c>
      <c r="I75" s="587" t="s">
        <v>76</v>
      </c>
      <c r="J75" s="587" t="s">
        <v>76</v>
      </c>
      <c r="K75" s="587" t="s">
        <v>76</v>
      </c>
      <c r="L75" s="587" t="s">
        <v>76</v>
      </c>
      <c r="M75" s="587" t="s">
        <v>76</v>
      </c>
      <c r="N75" s="587" t="s">
        <v>76</v>
      </c>
      <c r="O75" s="587" t="s">
        <v>76</v>
      </c>
      <c r="P75" s="587" t="s">
        <v>76</v>
      </c>
      <c r="Q75" s="587" t="s">
        <v>76</v>
      </c>
      <c r="R75" s="587" t="s">
        <v>76</v>
      </c>
      <c r="S75" s="587" t="s">
        <v>76</v>
      </c>
      <c r="T75" s="587" t="s">
        <v>76</v>
      </c>
      <c r="U75" s="587" t="s">
        <v>76</v>
      </c>
      <c r="V75" s="587" t="s">
        <v>76</v>
      </c>
      <c r="W75" s="587" t="s">
        <v>76</v>
      </c>
    </row>
    <row r="76" spans="1:23" ht="90" x14ac:dyDescent="0.25">
      <c r="A76" s="2" t="s">
        <v>774</v>
      </c>
      <c r="B76" s="127" t="s">
        <v>510</v>
      </c>
      <c r="C76" s="335" t="s">
        <v>1518</v>
      </c>
      <c r="D76" s="587" t="s">
        <v>76</v>
      </c>
      <c r="E76" s="587" t="s">
        <v>76</v>
      </c>
      <c r="F76" s="587" t="s">
        <v>76</v>
      </c>
      <c r="G76" s="587" t="s">
        <v>76</v>
      </c>
      <c r="H76" s="587" t="s">
        <v>76</v>
      </c>
      <c r="I76" s="587" t="s">
        <v>76</v>
      </c>
      <c r="J76" s="587" t="s">
        <v>76</v>
      </c>
      <c r="K76" s="587" t="s">
        <v>76</v>
      </c>
      <c r="L76" s="587" t="s">
        <v>76</v>
      </c>
      <c r="M76" s="587" t="s">
        <v>76</v>
      </c>
      <c r="N76" s="587" t="s">
        <v>76</v>
      </c>
      <c r="O76" s="587" t="s">
        <v>76</v>
      </c>
      <c r="P76" s="587" t="s">
        <v>76</v>
      </c>
      <c r="Q76" s="587" t="s">
        <v>76</v>
      </c>
      <c r="R76" s="587" t="s">
        <v>76</v>
      </c>
      <c r="S76" s="587" t="s">
        <v>76</v>
      </c>
      <c r="T76" s="587" t="s">
        <v>76</v>
      </c>
      <c r="U76" s="587" t="s">
        <v>76</v>
      </c>
      <c r="V76" s="587" t="s">
        <v>76</v>
      </c>
      <c r="W76" s="587" t="s">
        <v>76</v>
      </c>
    </row>
    <row r="77" spans="1:23" ht="60" x14ac:dyDescent="0.25">
      <c r="A77" s="2" t="s">
        <v>775</v>
      </c>
      <c r="B77" s="127" t="s">
        <v>511</v>
      </c>
      <c r="C77" s="335" t="s">
        <v>1519</v>
      </c>
      <c r="D77" s="587" t="s">
        <v>77</v>
      </c>
      <c r="E77" s="587" t="s">
        <v>77</v>
      </c>
      <c r="F77" s="587" t="s">
        <v>77</v>
      </c>
      <c r="G77" s="587" t="s">
        <v>77</v>
      </c>
      <c r="H77" s="587" t="s">
        <v>76</v>
      </c>
      <c r="I77" s="587" t="s">
        <v>76</v>
      </c>
      <c r="J77" s="587" t="s">
        <v>76</v>
      </c>
      <c r="K77" s="587" t="s">
        <v>76</v>
      </c>
      <c r="L77" s="587" t="s">
        <v>76</v>
      </c>
      <c r="M77" s="587" t="s">
        <v>76</v>
      </c>
      <c r="N77" s="587" t="s">
        <v>76</v>
      </c>
      <c r="O77" s="587" t="s">
        <v>76</v>
      </c>
      <c r="P77" s="587" t="s">
        <v>76</v>
      </c>
      <c r="Q77" s="587" t="s">
        <v>76</v>
      </c>
      <c r="R77" s="587" t="s">
        <v>76</v>
      </c>
      <c r="S77" s="587" t="s">
        <v>76</v>
      </c>
      <c r="T77" s="587" t="s">
        <v>76</v>
      </c>
      <c r="U77" s="587" t="s">
        <v>76</v>
      </c>
      <c r="V77" s="587" t="s">
        <v>76</v>
      </c>
      <c r="W77" s="587" t="s">
        <v>76</v>
      </c>
    </row>
    <row r="78" spans="1:23" ht="60" x14ac:dyDescent="0.25">
      <c r="A78" s="2" t="s">
        <v>776</v>
      </c>
      <c r="B78" s="127" t="s">
        <v>512</v>
      </c>
      <c r="C78" s="335" t="s">
        <v>1520</v>
      </c>
      <c r="D78" s="587" t="s">
        <v>77</v>
      </c>
      <c r="E78" s="587" t="s">
        <v>77</v>
      </c>
      <c r="F78" s="587" t="s">
        <v>76</v>
      </c>
      <c r="G78" s="587" t="s">
        <v>76</v>
      </c>
      <c r="H78" s="587" t="s">
        <v>77</v>
      </c>
      <c r="I78" s="587" t="s">
        <v>76</v>
      </c>
      <c r="J78" s="587" t="s">
        <v>76</v>
      </c>
      <c r="K78" s="587" t="s">
        <v>76</v>
      </c>
      <c r="L78" s="587" t="s">
        <v>76</v>
      </c>
      <c r="M78" s="587" t="s">
        <v>76</v>
      </c>
      <c r="N78" s="587" t="s">
        <v>76</v>
      </c>
      <c r="O78" s="587" t="s">
        <v>76</v>
      </c>
      <c r="P78" s="587" t="s">
        <v>76</v>
      </c>
      <c r="Q78" s="587" t="s">
        <v>76</v>
      </c>
      <c r="R78" s="587" t="s">
        <v>76</v>
      </c>
      <c r="S78" s="587" t="s">
        <v>76</v>
      </c>
      <c r="T78" s="587" t="s">
        <v>76</v>
      </c>
      <c r="U78" s="587" t="s">
        <v>76</v>
      </c>
      <c r="V78" s="587" t="s">
        <v>76</v>
      </c>
      <c r="W78" s="587" t="s">
        <v>76</v>
      </c>
    </row>
    <row r="79" spans="1:23" ht="60" x14ac:dyDescent="0.25">
      <c r="A79" s="2" t="s">
        <v>777</v>
      </c>
      <c r="B79" s="127" t="s">
        <v>513</v>
      </c>
      <c r="C79" s="335" t="s">
        <v>1521</v>
      </c>
      <c r="D79" s="587" t="s">
        <v>76</v>
      </c>
      <c r="E79" s="587" t="s">
        <v>76</v>
      </c>
      <c r="F79" s="587" t="s">
        <v>76</v>
      </c>
      <c r="G79" s="587" t="s">
        <v>76</v>
      </c>
      <c r="H79" s="587" t="s">
        <v>76</v>
      </c>
      <c r="I79" s="587" t="s">
        <v>76</v>
      </c>
      <c r="J79" s="587" t="s">
        <v>76</v>
      </c>
      <c r="K79" s="587" t="s">
        <v>76</v>
      </c>
      <c r="L79" s="587" t="s">
        <v>76</v>
      </c>
      <c r="M79" s="587" t="s">
        <v>76</v>
      </c>
      <c r="N79" s="587" t="s">
        <v>76</v>
      </c>
      <c r="O79" s="587" t="s">
        <v>76</v>
      </c>
      <c r="P79" s="587" t="s">
        <v>76</v>
      </c>
      <c r="Q79" s="587" t="s">
        <v>76</v>
      </c>
      <c r="R79" s="587" t="s">
        <v>76</v>
      </c>
      <c r="S79" s="587" t="s">
        <v>76</v>
      </c>
      <c r="T79" s="587" t="s">
        <v>76</v>
      </c>
      <c r="U79" s="587" t="s">
        <v>76</v>
      </c>
      <c r="V79" s="587" t="s">
        <v>76</v>
      </c>
      <c r="W79" s="587" t="s">
        <v>76</v>
      </c>
    </row>
    <row r="80" spans="1:23" ht="60" x14ac:dyDescent="0.25">
      <c r="A80" s="2" t="s">
        <v>778</v>
      </c>
      <c r="B80" s="127" t="s">
        <v>514</v>
      </c>
      <c r="C80" s="335" t="s">
        <v>1522</v>
      </c>
      <c r="D80" s="587" t="s">
        <v>77</v>
      </c>
      <c r="E80" s="587" t="s">
        <v>77</v>
      </c>
      <c r="F80" s="587" t="s">
        <v>76</v>
      </c>
      <c r="G80" s="587" t="s">
        <v>77</v>
      </c>
      <c r="H80" s="587" t="s">
        <v>77</v>
      </c>
      <c r="I80" s="587" t="s">
        <v>77</v>
      </c>
      <c r="J80" s="587" t="s">
        <v>77</v>
      </c>
      <c r="K80" s="587" t="s">
        <v>77</v>
      </c>
      <c r="L80" s="587" t="s">
        <v>76</v>
      </c>
      <c r="M80" s="587" t="s">
        <v>76</v>
      </c>
      <c r="N80" s="587" t="s">
        <v>76</v>
      </c>
      <c r="O80" s="587" t="s">
        <v>76</v>
      </c>
      <c r="P80" s="587" t="s">
        <v>76</v>
      </c>
      <c r="Q80" s="587" t="s">
        <v>76</v>
      </c>
      <c r="R80" s="587" t="s">
        <v>76</v>
      </c>
      <c r="S80" s="587" t="s">
        <v>76</v>
      </c>
      <c r="T80" s="587" t="s">
        <v>76</v>
      </c>
      <c r="U80" s="587" t="s">
        <v>76</v>
      </c>
      <c r="V80" s="587" t="s">
        <v>76</v>
      </c>
      <c r="W80" s="587" t="s">
        <v>76</v>
      </c>
    </row>
    <row r="81" spans="1:23" ht="60" x14ac:dyDescent="0.25">
      <c r="A81" s="2" t="s">
        <v>779</v>
      </c>
      <c r="B81" s="127" t="s">
        <v>515</v>
      </c>
      <c r="C81" s="335" t="s">
        <v>1523</v>
      </c>
      <c r="D81" s="587" t="s">
        <v>76</v>
      </c>
      <c r="E81" s="587" t="s">
        <v>76</v>
      </c>
      <c r="F81" s="587" t="s">
        <v>76</v>
      </c>
      <c r="G81" s="587" t="s">
        <v>77</v>
      </c>
      <c r="H81" s="587" t="s">
        <v>77</v>
      </c>
      <c r="I81" s="587" t="s">
        <v>77</v>
      </c>
      <c r="J81" s="587" t="s">
        <v>77</v>
      </c>
      <c r="K81" s="587" t="s">
        <v>77</v>
      </c>
      <c r="L81" s="587" t="s">
        <v>76</v>
      </c>
      <c r="M81" s="587" t="s">
        <v>76</v>
      </c>
      <c r="N81" s="587" t="s">
        <v>76</v>
      </c>
      <c r="O81" s="587" t="s">
        <v>76</v>
      </c>
      <c r="P81" s="587" t="s">
        <v>76</v>
      </c>
      <c r="Q81" s="587" t="s">
        <v>76</v>
      </c>
      <c r="R81" s="587" t="s">
        <v>76</v>
      </c>
      <c r="S81" s="587" t="s">
        <v>76</v>
      </c>
      <c r="T81" s="587" t="s">
        <v>76</v>
      </c>
      <c r="U81" s="587" t="s">
        <v>76</v>
      </c>
      <c r="V81" s="587" t="s">
        <v>76</v>
      </c>
      <c r="W81" s="587" t="s">
        <v>76</v>
      </c>
    </row>
    <row r="82" spans="1:23" x14ac:dyDescent="0.25">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xr:uid="{8C6F73D4-F790-4747-A834-7B36F3502F05}">
      <formula1>0</formula1>
      <formula2>2000000</formula2>
    </dataValidation>
    <dataValidation type="whole" allowBlank="1" showInputMessage="1" showErrorMessage="1" prompt="Įveskite sveiką skaičių be tarpų. Maksimali reikšmė - 200." sqref="D34:W34 D46:W46" xr:uid="{7A60F373-7F07-4C39-99EA-71B0E919537B}">
      <formula1>0</formula1>
      <formula2>200</formula2>
    </dataValidation>
    <dataValidation type="textLength" allowBlank="1" showInputMessage="1" showErrorMessage="1" prompt="Maksimalus simbolių skaičius - 500" sqref="D18:W22 D27:W28" xr:uid="{96F05CA7-754D-416D-9F93-B0CD7138D84F}">
      <formula1>0</formula1>
      <formula2>500</formula2>
    </dataValidation>
    <dataValidation type="textLength" allowBlank="1" showInputMessage="1" showErrorMessage="1" prompt="Maksimalus simbolių skaičius - 300" sqref="D35:W35 D24:W24 D39:W39 D42:W42 D45:W45 D49:W49 D52:W52" xr:uid="{AFFEA5F4-B875-4820-806E-927C63E9BAB0}">
      <formula1>0</formula1>
      <formula2>300</formula2>
    </dataValidation>
    <dataValidation type="textLength" allowBlank="1" showInputMessage="1" showErrorMessage="1" prompt="Maksimalus simbolių skaičius - 50" sqref="D31:W31" xr:uid="{91CF2E73-22B8-4C8C-A31D-8AC9F987AB6D}">
      <formula1>0</formula1>
      <formula2>50</formula2>
    </dataValidation>
    <dataValidation type="textLength" allowBlank="1" showInputMessage="1" showErrorMessage="1" prompt="Maksimalus simbolių skaičius - 150" sqref="D25:W26" xr:uid="{CA82A696-0EB7-4EEC-B5CA-B09E3B7CE86F}">
      <formula1>0</formula1>
      <formula2>150</formula2>
    </dataValidation>
    <dataValidation type="textLength" allowBlank="1" showInputMessage="1" showErrorMessage="1" prompt="Maksimalus simbolių skaičius - 1000" sqref="D17:W17" xr:uid="{DAB23080-5FF5-4681-B4B8-05BCA6E4380C}">
      <formula1>0</formula1>
      <formula2>1000</formula2>
    </dataValidation>
    <dataValidation type="textLength" allowBlank="1" showInputMessage="1" showErrorMessage="1" prompt="Maksimalus simbolių skaičius - 200" sqref="D32:W32" xr:uid="{616526F9-DE8B-4766-AB78-CF10054126F2}">
      <formula1>0</formula1>
      <formula2>200</formula2>
    </dataValidation>
  </dataValidations>
  <pageMargins left="0.70866141732283472" right="0.70866141732283472" top="0.74803149606299213" bottom="0.74803149606299213" header="0.31496062992125984" footer="0.31496062992125984"/>
  <pageSetup paperSize="9" scale="47" orientation="portrait" horizontalDpi="4294967293" verticalDpi="1200"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r:uid="{24B24AAC-A904-4FF2-9D1C-360047C18DFD}">
          <x14:formula1>
            <xm:f>Sąrašai!$A$23:$A$24</xm:f>
          </x14:formula1>
          <xm:sqref>D38:W38 D12:W15 D61:W70 D55:W59 D72:W81 D51:W51 D48:W48</xm:sqref>
        </x14:dataValidation>
        <x14:dataValidation type="list" allowBlank="1" showInputMessage="1" showErrorMessage="1" xr:uid="{2343331C-CC94-4660-88E5-78D3FF6E24E6}">
          <x14:formula1>
            <xm:f>Sąrašai!$A$28:$A$30</xm:f>
          </x14:formula1>
          <xm:sqref>D44:W44 D41:W41</xm:sqref>
        </x14:dataValidation>
        <x14:dataValidation type="list" allowBlank="1" showInputMessage="1" showErrorMessage="1" xr:uid="{2CADBA29-F2D1-4F3C-A614-FFE49CA7EA6D}">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F882-0D99-44B1-AB6F-53D3F0E12A6D}">
  <sheetPr>
    <tabColor theme="0" tint="-0.249977111117893"/>
  </sheetPr>
  <dimension ref="A1:Y268"/>
  <sheetViews>
    <sheetView zoomScaleNormal="100" workbookViewId="0">
      <pane xSplit="3" ySplit="7" topLeftCell="D83" activePane="bottomRight" state="frozen"/>
      <selection pane="topRight"/>
      <selection pane="bottomLeft"/>
      <selection pane="bottomRight" activeCell="K95" sqref="K95"/>
    </sheetView>
  </sheetViews>
  <sheetFormatPr defaultColWidth="9.140625" defaultRowHeight="15" x14ac:dyDescent="0.25"/>
  <cols>
    <col min="1" max="1" width="8.7109375" style="13" customWidth="1"/>
    <col min="2" max="2" width="48.7109375" style="13" customWidth="1"/>
    <col min="3" max="3" width="15.7109375" style="15" customWidth="1"/>
    <col min="4" max="23" width="12.7109375" style="219" customWidth="1"/>
    <col min="24" max="24" width="9.140625" style="13"/>
    <col min="25" max="25" width="15.7109375" style="18" hidden="1" customWidth="1"/>
    <col min="26" max="16384" width="9.140625" style="13"/>
  </cols>
  <sheetData>
    <row r="1" spans="1:25" s="38" customFormat="1" ht="18.75" x14ac:dyDescent="0.25">
      <c r="A1" s="36" t="s">
        <v>207</v>
      </c>
      <c r="B1" s="36" t="s">
        <v>1616</v>
      </c>
      <c r="C1" s="37"/>
      <c r="D1" s="108"/>
      <c r="E1" s="108"/>
      <c r="F1" s="44"/>
      <c r="G1" s="44"/>
      <c r="H1" s="108"/>
      <c r="I1" s="44"/>
      <c r="J1" s="44"/>
      <c r="K1" s="108"/>
      <c r="L1" s="44"/>
      <c r="M1" s="44"/>
      <c r="N1" s="44"/>
      <c r="O1" s="44"/>
      <c r="P1" s="44"/>
      <c r="Q1" s="44"/>
      <c r="R1" s="44"/>
      <c r="S1" s="44"/>
      <c r="T1" s="44"/>
      <c r="U1" s="44"/>
      <c r="V1" s="44"/>
      <c r="W1" s="44"/>
      <c r="Y1" s="18"/>
    </row>
    <row r="2" spans="1:25" x14ac:dyDescent="0.25">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25">
      <c r="A3" s="1"/>
      <c r="B3" s="140" t="s">
        <v>1272</v>
      </c>
      <c r="C3" s="205" t="str">
        <f>'1'!C8</f>
        <v>RASE</v>
      </c>
      <c r="Y3" s="13"/>
    </row>
    <row r="4" spans="1:25" s="1" customFormat="1" x14ac:dyDescent="0.25">
      <c r="D4" s="193"/>
      <c r="E4" s="193"/>
      <c r="F4" s="193"/>
      <c r="G4" s="193"/>
      <c r="H4" s="193"/>
      <c r="I4" s="193"/>
      <c r="J4" s="193"/>
      <c r="K4" s="193"/>
      <c r="L4" s="193"/>
      <c r="M4" s="193"/>
      <c r="N4" s="193"/>
      <c r="O4" s="193"/>
      <c r="P4" s="193"/>
      <c r="Q4" s="193"/>
      <c r="R4" s="193"/>
      <c r="S4" s="193"/>
      <c r="T4" s="193"/>
      <c r="U4" s="193"/>
      <c r="V4" s="193"/>
      <c r="W4" s="193"/>
      <c r="Y4" s="18"/>
    </row>
    <row r="5" spans="1:25" x14ac:dyDescent="0.25">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1316</v>
      </c>
    </row>
    <row r="6" spans="1:25" ht="21" x14ac:dyDescent="0.25">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25">
      <c r="A7" s="1" t="s">
        <v>539</v>
      </c>
      <c r="B7" s="433"/>
      <c r="C7" s="194" t="s">
        <v>160</v>
      </c>
      <c r="D7" s="407" t="str">
        <f>'10'!D7</f>
        <v>Ekonominės rajono plėtros skatinimas, kuriant naujus verslus rajone</v>
      </c>
      <c r="E7" s="407" t="str">
        <f>'10'!E7</f>
        <v>Ekonominės rajono plėtros skatinimas, plėtojant esamus rajono verslus</v>
      </c>
      <c r="F7" s="407" t="str">
        <f>'10'!F7</f>
        <v>Skaitmeninimo skatinimas žemės ūkio sektoriuje</v>
      </c>
      <c r="G7" s="407" t="str">
        <f>'10'!G7</f>
        <v>NVO socialinio verslo kūrimas ir plėtra</v>
      </c>
      <c r="H7" s="407" t="str">
        <f>'10'!H7</f>
        <v>Bendruomeninių verslumo iniciatyvų kūrimas ir plėtra</v>
      </c>
      <c r="I7" s="407" t="str">
        <f>'10'!I7</f>
        <v>Viešųjų paslaugų ir infrastruktūros prieinamumas vietos bendruomenei didinimas</v>
      </c>
      <c r="J7" s="407" t="str">
        <f>'10'!J7</f>
        <v>NVO iniciatyvų skatinimas, kultūros tradicijų, amatų saugojimas ir sklaida</v>
      </c>
      <c r="K7" s="407" t="str">
        <f>'10'!K7</f>
        <v>Vietos projektų pareiškėjų ir vykdytojų mokymas, įgūdžių įgijimas</v>
      </c>
      <c r="L7" s="407" t="str">
        <f>'10'!L7</f>
        <v>Teritorinio VVG bendradarbiavimo skatinimas</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25">
      <c r="A8" s="1" t="s">
        <v>540</v>
      </c>
      <c r="B8" s="124" t="s">
        <v>1458</v>
      </c>
      <c r="C8" s="131">
        <f>COUNTIFS(D8:W8,"taip")</f>
        <v>1</v>
      </c>
      <c r="D8" s="409" t="str">
        <f>HLOOKUP(D$6,'10'!D$6:D$70,$Y8,FALSE)</f>
        <v>Ne</v>
      </c>
      <c r="E8" s="410" t="str">
        <f>HLOOKUP(E$6,'10'!E$6:E$70,$Y8,FALSE)</f>
        <v>Ne</v>
      </c>
      <c r="F8" s="410" t="str">
        <f>HLOOKUP(F$6,'10'!F$6:F$70,$Y8,FALSE)</f>
        <v>Taip</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25">
      <c r="A9" s="1" t="s">
        <v>541</v>
      </c>
      <c r="B9" s="130" t="s">
        <v>456</v>
      </c>
      <c r="C9" s="412">
        <f>SUM(D9:W9)</f>
        <v>1</v>
      </c>
      <c r="D9" s="413"/>
      <c r="E9" s="414"/>
      <c r="F9" s="414">
        <v>1</v>
      </c>
      <c r="G9" s="414"/>
      <c r="H9" s="414"/>
      <c r="I9" s="414"/>
      <c r="J9" s="414"/>
      <c r="K9" s="414"/>
      <c r="L9" s="414"/>
      <c r="M9" s="414"/>
      <c r="N9" s="414"/>
      <c r="O9" s="414"/>
      <c r="P9" s="414"/>
      <c r="Q9" s="414"/>
      <c r="R9" s="414"/>
      <c r="S9" s="414"/>
      <c r="T9" s="414"/>
      <c r="U9" s="414"/>
      <c r="V9" s="414"/>
      <c r="W9" s="415"/>
      <c r="Y9" s="121"/>
    </row>
    <row r="10" spans="1:25" x14ac:dyDescent="0.25">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25">
      <c r="A11" s="1" t="s">
        <v>543</v>
      </c>
      <c r="B11" s="420" t="s">
        <v>100</v>
      </c>
      <c r="C11" s="421"/>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25">
      <c r="A12" s="1" t="s">
        <v>544</v>
      </c>
      <c r="B12" s="420" t="s">
        <v>101</v>
      </c>
      <c r="C12" s="425"/>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25">
      <c r="A13" s="1" t="s">
        <v>545</v>
      </c>
      <c r="B13" s="420" t="s">
        <v>102</v>
      </c>
      <c r="C13" s="425"/>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25">
      <c r="A14" s="1" t="s">
        <v>546</v>
      </c>
      <c r="B14" s="420" t="s">
        <v>103</v>
      </c>
      <c r="C14" s="425"/>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25">
      <c r="A15" s="1" t="s">
        <v>547</v>
      </c>
      <c r="B15" s="420" t="s">
        <v>104</v>
      </c>
      <c r="C15" s="425">
        <v>1</v>
      </c>
      <c r="D15" s="422"/>
      <c r="E15" s="423"/>
      <c r="F15" s="423">
        <v>1</v>
      </c>
      <c r="G15" s="423"/>
      <c r="H15" s="423"/>
      <c r="I15" s="423"/>
      <c r="J15" s="423"/>
      <c r="K15" s="423"/>
      <c r="L15" s="423"/>
      <c r="M15" s="423"/>
      <c r="N15" s="423"/>
      <c r="O15" s="423"/>
      <c r="P15" s="423"/>
      <c r="Q15" s="423"/>
      <c r="R15" s="423"/>
      <c r="S15" s="423"/>
      <c r="T15" s="423"/>
      <c r="U15" s="423"/>
      <c r="V15" s="423"/>
      <c r="W15" s="424"/>
      <c r="Y15" s="121"/>
    </row>
    <row r="16" spans="1:25" x14ac:dyDescent="0.25">
      <c r="A16" s="1" t="s">
        <v>548</v>
      </c>
      <c r="B16" s="420" t="s">
        <v>105</v>
      </c>
      <c r="C16" s="425"/>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25">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25">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25">
      <c r="A19" s="1" t="s">
        <v>551</v>
      </c>
      <c r="B19" s="128" t="s">
        <v>160</v>
      </c>
      <c r="C19" s="429">
        <f>SUM(C11:C16)</f>
        <v>1</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25">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25">
      <c r="A21" s="1" t="s">
        <v>553</v>
      </c>
      <c r="B21" s="1"/>
      <c r="Y21" s="121"/>
    </row>
    <row r="22" spans="1:25" ht="21" x14ac:dyDescent="0.25">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25">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25">
      <c r="A24" s="1" t="s">
        <v>556</v>
      </c>
      <c r="B24" s="124" t="str">
        <f>$B$8</f>
        <v>Ar rodiklis taikomas VPS priemonei?</v>
      </c>
      <c r="C24" s="131">
        <f>COUNTIFS(D24:W24,"taip")</f>
        <v>4</v>
      </c>
      <c r="D24" s="410" t="str">
        <f>HLOOKUP(D$6,'10'!D$6:D$70,$Y24,FALSE)</f>
        <v>Taip</v>
      </c>
      <c r="E24" s="410" t="str">
        <f>HLOOKUP(E$6,'10'!E$6:E$70,$Y24,FALSE)</f>
        <v>Taip</v>
      </c>
      <c r="F24" s="410" t="str">
        <f>HLOOKUP(F$6,'10'!F$6:F$70,$Y24,FALSE)</f>
        <v>Taip</v>
      </c>
      <c r="G24" s="410" t="str">
        <f>HLOOKUP(G$6,'10'!G$6:G$70,$Y24,FALSE)</f>
        <v>Taip</v>
      </c>
      <c r="H24" s="410" t="str">
        <f>HLOOKUP(H$6,'10'!H$6:H$70,$Y24,FALSE)</f>
        <v>Ne</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25">
      <c r="A25" s="1" t="s">
        <v>557</v>
      </c>
      <c r="B25" s="130" t="str">
        <f>B9</f>
        <v>Kiekybinis tikslas iki 2029 m.</v>
      </c>
      <c r="C25" s="412">
        <f>SUM(D25:W25)</f>
        <v>12</v>
      </c>
      <c r="D25" s="435">
        <v>4</v>
      </c>
      <c r="E25" s="435">
        <v>6</v>
      </c>
      <c r="F25" s="435">
        <v>1</v>
      </c>
      <c r="G25" s="435">
        <v>1</v>
      </c>
      <c r="H25" s="435"/>
      <c r="I25" s="435"/>
      <c r="J25" s="435"/>
      <c r="K25" s="435"/>
      <c r="L25" s="435"/>
      <c r="M25" s="435"/>
      <c r="N25" s="435"/>
      <c r="O25" s="435"/>
      <c r="P25" s="435"/>
      <c r="Q25" s="435"/>
      <c r="R25" s="435"/>
      <c r="S25" s="435"/>
      <c r="T25" s="435"/>
      <c r="U25" s="435"/>
      <c r="V25" s="435"/>
      <c r="W25" s="436"/>
      <c r="Y25" s="121"/>
    </row>
    <row r="26" spans="1:25" x14ac:dyDescent="0.25">
      <c r="A26" s="1" t="s">
        <v>558</v>
      </c>
      <c r="B26" s="130" t="s">
        <v>1461</v>
      </c>
      <c r="C26" s="743"/>
      <c r="D26" s="400" t="s">
        <v>76</v>
      </c>
      <c r="E26" s="400" t="s">
        <v>76</v>
      </c>
      <c r="F26" s="400" t="s">
        <v>76</v>
      </c>
      <c r="G26" s="400" t="s">
        <v>76</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25">
      <c r="A27" s="1" t="s">
        <v>559</v>
      </c>
      <c r="B27" s="130" t="s">
        <v>1462</v>
      </c>
      <c r="C27" s="744"/>
      <c r="D27" s="400" t="s">
        <v>77</v>
      </c>
      <c r="E27" s="400" t="s">
        <v>76</v>
      </c>
      <c r="F27" s="400" t="s">
        <v>76</v>
      </c>
      <c r="G27" s="400" t="s">
        <v>76</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25">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25">
      <c r="A29" s="1" t="s">
        <v>561</v>
      </c>
      <c r="B29" s="99" t="s">
        <v>100</v>
      </c>
      <c r="C29" s="425"/>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25">
      <c r="A30" s="1" t="s">
        <v>562</v>
      </c>
      <c r="B30" s="99" t="s">
        <v>101</v>
      </c>
      <c r="C30" s="425">
        <v>3.5</v>
      </c>
      <c r="D30" s="422">
        <v>2</v>
      </c>
      <c r="E30" s="423">
        <v>1.5</v>
      </c>
      <c r="F30" s="423"/>
      <c r="G30" s="423"/>
      <c r="H30" s="423"/>
      <c r="I30" s="423"/>
      <c r="J30" s="423"/>
      <c r="K30" s="423"/>
      <c r="L30" s="423"/>
      <c r="M30" s="423"/>
      <c r="N30" s="423"/>
      <c r="O30" s="423"/>
      <c r="P30" s="423"/>
      <c r="Q30" s="423"/>
      <c r="R30" s="423"/>
      <c r="S30" s="423"/>
      <c r="T30" s="423"/>
      <c r="U30" s="423"/>
      <c r="V30" s="423"/>
      <c r="W30" s="424"/>
      <c r="Y30" s="121"/>
    </row>
    <row r="31" spans="1:25" x14ac:dyDescent="0.25">
      <c r="A31" s="1" t="s">
        <v>563</v>
      </c>
      <c r="B31" s="99" t="s">
        <v>102</v>
      </c>
      <c r="C31" s="425">
        <v>1.5</v>
      </c>
      <c r="D31" s="422"/>
      <c r="E31" s="423">
        <v>1.5</v>
      </c>
      <c r="F31" s="423"/>
      <c r="G31" s="423"/>
      <c r="H31" s="423"/>
      <c r="I31" s="423"/>
      <c r="J31" s="423"/>
      <c r="K31" s="423"/>
      <c r="L31" s="423"/>
      <c r="M31" s="423"/>
      <c r="N31" s="423"/>
      <c r="O31" s="423"/>
      <c r="P31" s="423"/>
      <c r="Q31" s="423"/>
      <c r="R31" s="423"/>
      <c r="S31" s="423"/>
      <c r="T31" s="423"/>
      <c r="U31" s="423"/>
      <c r="V31" s="423"/>
      <c r="W31" s="424"/>
      <c r="Y31" s="121"/>
    </row>
    <row r="32" spans="1:25" x14ac:dyDescent="0.25">
      <c r="A32" s="1" t="s">
        <v>564</v>
      </c>
      <c r="B32" s="99" t="s">
        <v>103</v>
      </c>
      <c r="C32" s="425">
        <v>5</v>
      </c>
      <c r="D32" s="422">
        <v>2</v>
      </c>
      <c r="E32" s="423">
        <v>3</v>
      </c>
      <c r="F32" s="423"/>
      <c r="G32" s="423"/>
      <c r="H32" s="423"/>
      <c r="I32" s="423"/>
      <c r="J32" s="423"/>
      <c r="K32" s="423"/>
      <c r="L32" s="423"/>
      <c r="M32" s="423"/>
      <c r="N32" s="423"/>
      <c r="O32" s="423"/>
      <c r="P32" s="423"/>
      <c r="Q32" s="423"/>
      <c r="R32" s="423"/>
      <c r="S32" s="423"/>
      <c r="T32" s="423"/>
      <c r="U32" s="423"/>
      <c r="V32" s="423"/>
      <c r="W32" s="424"/>
      <c r="Y32" s="121"/>
    </row>
    <row r="33" spans="1:25" x14ac:dyDescent="0.25">
      <c r="A33" s="1" t="s">
        <v>565</v>
      </c>
      <c r="B33" s="99" t="s">
        <v>104</v>
      </c>
      <c r="C33" s="425">
        <v>2</v>
      </c>
      <c r="D33" s="422"/>
      <c r="E33" s="423"/>
      <c r="F33" s="423">
        <v>1</v>
      </c>
      <c r="G33" s="423">
        <v>1</v>
      </c>
      <c r="H33" s="423"/>
      <c r="I33" s="423"/>
      <c r="J33" s="423"/>
      <c r="K33" s="423"/>
      <c r="L33" s="423"/>
      <c r="M33" s="423"/>
      <c r="N33" s="423"/>
      <c r="O33" s="423"/>
      <c r="P33" s="423"/>
      <c r="Q33" s="423"/>
      <c r="R33" s="423"/>
      <c r="S33" s="423"/>
      <c r="T33" s="423"/>
      <c r="U33" s="423"/>
      <c r="V33" s="423"/>
      <c r="W33" s="424"/>
      <c r="Y33" s="121"/>
    </row>
    <row r="34" spans="1:25" x14ac:dyDescent="0.25">
      <c r="A34" s="1" t="s">
        <v>566</v>
      </c>
      <c r="B34" s="99" t="s">
        <v>105</v>
      </c>
      <c r="C34" s="425"/>
      <c r="D34" s="422"/>
      <c r="E34" s="423"/>
      <c r="F34" s="423"/>
      <c r="G34" s="423"/>
      <c r="H34" s="423"/>
      <c r="I34" s="423"/>
      <c r="J34" s="423"/>
      <c r="K34" s="423"/>
      <c r="L34" s="423"/>
      <c r="M34" s="423"/>
      <c r="N34" s="423"/>
      <c r="O34" s="423"/>
      <c r="P34" s="423"/>
      <c r="Q34" s="423"/>
      <c r="R34" s="423"/>
      <c r="S34" s="423"/>
      <c r="T34" s="423"/>
      <c r="U34" s="423"/>
      <c r="V34" s="423"/>
      <c r="W34" s="424"/>
      <c r="Y34" s="121"/>
    </row>
    <row r="35" spans="1:25" x14ac:dyDescent="0.25">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25">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25">
      <c r="A37" s="1" t="s">
        <v>569</v>
      </c>
      <c r="B37" s="128" t="s">
        <v>160</v>
      </c>
      <c r="C37" s="438">
        <f>SUM(C29:C34)</f>
        <v>12</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25">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25">
      <c r="A39" s="1" t="s">
        <v>571</v>
      </c>
      <c r="B39" s="1"/>
      <c r="C39" s="13"/>
      <c r="Y39" s="121"/>
    </row>
    <row r="40" spans="1:25" ht="21" x14ac:dyDescent="0.25">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25">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25">
      <c r="A42" s="1" t="s">
        <v>574</v>
      </c>
      <c r="B42" s="124" t="str">
        <f>$B$8</f>
        <v>Ar rodiklis taikomas VPS priemonei?</v>
      </c>
      <c r="C42" s="131">
        <f>COUNTIFS(D42:W42,"taip")</f>
        <v>4</v>
      </c>
      <c r="D42" s="410" t="str">
        <f>HLOOKUP(D$6,'10'!D$6:D$70,$Y42,FALSE)</f>
        <v>Taip</v>
      </c>
      <c r="E42" s="410" t="str">
        <f>HLOOKUP(E$6,'10'!E$6:E$70,$Y42,FALSE)</f>
        <v>Taip</v>
      </c>
      <c r="F42" s="410" t="str">
        <f>HLOOKUP(F$6,'10'!F$6:F$70,$Y42,FALSE)</f>
        <v>Ne</v>
      </c>
      <c r="G42" s="410" t="str">
        <f>HLOOKUP(G$6,'10'!G$6:G$70,$Y42,FALSE)</f>
        <v>Taip</v>
      </c>
      <c r="H42" s="410" t="str">
        <f>HLOOKUP(H$6,'10'!H$6:H$70,$Y42,FALSE)</f>
        <v>Taip</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25">
      <c r="A43" s="1" t="s">
        <v>575</v>
      </c>
      <c r="B43" s="130" t="str">
        <f>$B$9</f>
        <v>Kiekybinis tikslas iki 2029 m.</v>
      </c>
      <c r="C43" s="412">
        <f>SUM(D43:W43)</f>
        <v>15</v>
      </c>
      <c r="D43" s="439">
        <v>4</v>
      </c>
      <c r="E43" s="435">
        <v>4</v>
      </c>
      <c r="F43" s="435"/>
      <c r="G43" s="435">
        <v>1</v>
      </c>
      <c r="H43" s="435">
        <v>6</v>
      </c>
      <c r="I43" s="435"/>
      <c r="J43" s="435"/>
      <c r="K43" s="435"/>
      <c r="L43" s="435"/>
      <c r="M43" s="435"/>
      <c r="N43" s="435"/>
      <c r="O43" s="435"/>
      <c r="P43" s="435"/>
      <c r="Q43" s="435"/>
      <c r="R43" s="435"/>
      <c r="S43" s="435"/>
      <c r="T43" s="435"/>
      <c r="U43" s="435"/>
      <c r="V43" s="435"/>
      <c r="W43" s="436"/>
      <c r="Y43" s="121"/>
    </row>
    <row r="44" spans="1:25" x14ac:dyDescent="0.25">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25">
      <c r="A45" s="1" t="s">
        <v>577</v>
      </c>
      <c r="B45" s="99" t="s">
        <v>100</v>
      </c>
      <c r="C45" s="425"/>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25">
      <c r="A46" s="1" t="s">
        <v>578</v>
      </c>
      <c r="B46" s="99" t="s">
        <v>101</v>
      </c>
      <c r="C46" s="425">
        <v>3</v>
      </c>
      <c r="D46" s="422">
        <v>2</v>
      </c>
      <c r="E46" s="423">
        <v>1</v>
      </c>
      <c r="F46" s="423"/>
      <c r="G46" s="423"/>
      <c r="H46" s="423"/>
      <c r="I46" s="423"/>
      <c r="J46" s="423"/>
      <c r="K46" s="423"/>
      <c r="L46" s="423"/>
      <c r="M46" s="423"/>
      <c r="N46" s="423"/>
      <c r="O46" s="423"/>
      <c r="P46" s="423"/>
      <c r="Q46" s="423"/>
      <c r="R46" s="423"/>
      <c r="S46" s="423"/>
      <c r="T46" s="423"/>
      <c r="U46" s="423"/>
      <c r="V46" s="423"/>
      <c r="W46" s="424"/>
      <c r="Y46" s="121"/>
    </row>
    <row r="47" spans="1:25" x14ac:dyDescent="0.25">
      <c r="A47" s="1" t="s">
        <v>579</v>
      </c>
      <c r="B47" s="99" t="s">
        <v>102</v>
      </c>
      <c r="C47" s="425">
        <v>3</v>
      </c>
      <c r="D47" s="422"/>
      <c r="E47" s="423">
        <v>1</v>
      </c>
      <c r="F47" s="423"/>
      <c r="G47" s="423"/>
      <c r="H47" s="423">
        <v>2</v>
      </c>
      <c r="I47" s="423"/>
      <c r="J47" s="423"/>
      <c r="K47" s="423"/>
      <c r="L47" s="423"/>
      <c r="M47" s="423"/>
      <c r="N47" s="423"/>
      <c r="O47" s="423"/>
      <c r="P47" s="423"/>
      <c r="Q47" s="423"/>
      <c r="R47" s="423"/>
      <c r="S47" s="423"/>
      <c r="T47" s="423"/>
      <c r="U47" s="423"/>
      <c r="V47" s="423"/>
      <c r="W47" s="424"/>
      <c r="Y47" s="121"/>
    </row>
    <row r="48" spans="1:25" x14ac:dyDescent="0.25">
      <c r="A48" s="1" t="s">
        <v>580</v>
      </c>
      <c r="B48" s="99" t="s">
        <v>103</v>
      </c>
      <c r="C48" s="425">
        <v>6</v>
      </c>
      <c r="D48" s="422">
        <v>2</v>
      </c>
      <c r="E48" s="423">
        <v>2</v>
      </c>
      <c r="F48" s="423"/>
      <c r="G48" s="423"/>
      <c r="H48" s="423">
        <v>2</v>
      </c>
      <c r="I48" s="423"/>
      <c r="J48" s="423"/>
      <c r="K48" s="423"/>
      <c r="L48" s="423"/>
      <c r="M48" s="423"/>
      <c r="N48" s="423"/>
      <c r="O48" s="423"/>
      <c r="P48" s="423"/>
      <c r="Q48" s="423"/>
      <c r="R48" s="423"/>
      <c r="S48" s="423"/>
      <c r="T48" s="423"/>
      <c r="U48" s="423"/>
      <c r="V48" s="423"/>
      <c r="W48" s="424"/>
      <c r="Y48" s="121"/>
    </row>
    <row r="49" spans="1:25" x14ac:dyDescent="0.25">
      <c r="A49" s="1" t="s">
        <v>581</v>
      </c>
      <c r="B49" s="99" t="s">
        <v>104</v>
      </c>
      <c r="C49" s="425">
        <v>3</v>
      </c>
      <c r="D49" s="422"/>
      <c r="E49" s="423"/>
      <c r="F49" s="423"/>
      <c r="G49" s="423">
        <v>1</v>
      </c>
      <c r="H49" s="423">
        <v>2</v>
      </c>
      <c r="I49" s="423"/>
      <c r="J49" s="423"/>
      <c r="K49" s="423"/>
      <c r="L49" s="423"/>
      <c r="M49" s="423"/>
      <c r="N49" s="423"/>
      <c r="O49" s="423"/>
      <c r="P49" s="423"/>
      <c r="Q49" s="423"/>
      <c r="R49" s="423"/>
      <c r="S49" s="423"/>
      <c r="T49" s="423"/>
      <c r="U49" s="423"/>
      <c r="V49" s="423"/>
      <c r="W49" s="424"/>
      <c r="Y49" s="121"/>
    </row>
    <row r="50" spans="1:25" x14ac:dyDescent="0.25">
      <c r="A50" s="1" t="s">
        <v>582</v>
      </c>
      <c r="B50" s="99" t="s">
        <v>105</v>
      </c>
      <c r="C50" s="425"/>
      <c r="D50" s="422"/>
      <c r="E50" s="423"/>
      <c r="F50" s="423"/>
      <c r="G50" s="423"/>
      <c r="H50" s="423"/>
      <c r="I50" s="423"/>
      <c r="J50" s="423"/>
      <c r="K50" s="423"/>
      <c r="L50" s="423"/>
      <c r="M50" s="423"/>
      <c r="N50" s="423"/>
      <c r="O50" s="423"/>
      <c r="P50" s="423"/>
      <c r="Q50" s="423"/>
      <c r="R50" s="423"/>
      <c r="S50" s="423"/>
      <c r="T50" s="423"/>
      <c r="U50" s="423"/>
      <c r="V50" s="423"/>
      <c r="W50" s="424"/>
      <c r="Y50" s="121"/>
    </row>
    <row r="51" spans="1:25" x14ac:dyDescent="0.25">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25">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25">
      <c r="A53" s="1" t="s">
        <v>585</v>
      </c>
      <c r="B53" s="128" t="s">
        <v>160</v>
      </c>
      <c r="C53" s="438">
        <f>SUM(C45:C50)</f>
        <v>15</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25">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25">
      <c r="A55" s="1" t="s">
        <v>587</v>
      </c>
      <c r="B55" s="1"/>
      <c r="Y55" s="121"/>
    </row>
    <row r="56" spans="1:25" ht="21" x14ac:dyDescent="0.25">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25">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25">
      <c r="A58" s="1" t="s">
        <v>590</v>
      </c>
      <c r="B58" s="124" t="str">
        <f>$B$8</f>
        <v>Ar rodiklis taikomas VPS priemonei?</v>
      </c>
      <c r="C58" s="131">
        <f>COUNTIFS(D58:W58,"taip")</f>
        <v>5</v>
      </c>
      <c r="D58" s="410" t="str">
        <f>HLOOKUP(D$6,'10'!D$6:D$70,$Y58,FALSE)</f>
        <v>Taip</v>
      </c>
      <c r="E58" s="410" t="str">
        <f>HLOOKUP(E$6,'10'!E$6:E$70,$Y58,FALSE)</f>
        <v>Taip</v>
      </c>
      <c r="F58" s="410" t="str">
        <f>HLOOKUP(F$6,'10'!F$6:F$70,$Y58,FALSE)</f>
        <v>Ne</v>
      </c>
      <c r="G58" s="410" t="str">
        <f>HLOOKUP(G$6,'10'!G$6:G$70,$Y58,FALSE)</f>
        <v>Taip</v>
      </c>
      <c r="H58" s="410" t="str">
        <f>HLOOKUP(H$6,'10'!H$6:H$70,$Y58,FALSE)</f>
        <v>Taip</v>
      </c>
      <c r="I58" s="410" t="str">
        <f>HLOOKUP(I$6,'10'!I$6:I$70,$Y58,FALSE)</f>
        <v>Taip</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25">
      <c r="A59" s="1" t="s">
        <v>591</v>
      </c>
      <c r="B59" s="130" t="str">
        <f>$B$9</f>
        <v>Kiekybinis tikslas iki 2029 m.</v>
      </c>
      <c r="C59" s="412">
        <f>SUM(D59:W59)</f>
        <v>650</v>
      </c>
      <c r="D59" s="439">
        <v>20</v>
      </c>
      <c r="E59" s="435">
        <v>20</v>
      </c>
      <c r="F59" s="435"/>
      <c r="G59" s="435">
        <v>50</v>
      </c>
      <c r="H59" s="435">
        <v>60</v>
      </c>
      <c r="I59" s="435">
        <v>500</v>
      </c>
      <c r="J59" s="435"/>
      <c r="K59" s="435"/>
      <c r="L59" s="435"/>
      <c r="M59" s="435"/>
      <c r="N59" s="435"/>
      <c r="O59" s="435"/>
      <c r="P59" s="435"/>
      <c r="Q59" s="435"/>
      <c r="R59" s="435"/>
      <c r="S59" s="435"/>
      <c r="T59" s="435"/>
      <c r="U59" s="435"/>
      <c r="V59" s="435"/>
      <c r="W59" s="436"/>
      <c r="Y59" s="121"/>
    </row>
    <row r="60" spans="1:25" x14ac:dyDescent="0.25">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25">
      <c r="A61" s="1" t="s">
        <v>593</v>
      </c>
      <c r="B61" s="99" t="s">
        <v>100</v>
      </c>
      <c r="C61" s="425"/>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25">
      <c r="A62" s="1" t="s">
        <v>594</v>
      </c>
      <c r="B62" s="99" t="s">
        <v>101</v>
      </c>
      <c r="C62" s="425">
        <v>15</v>
      </c>
      <c r="D62" s="422">
        <v>10</v>
      </c>
      <c r="E62" s="423">
        <v>5</v>
      </c>
      <c r="F62" s="423"/>
      <c r="G62" s="423"/>
      <c r="H62" s="423"/>
      <c r="I62" s="423"/>
      <c r="J62" s="423"/>
      <c r="K62" s="423"/>
      <c r="L62" s="423"/>
      <c r="M62" s="423"/>
      <c r="N62" s="423"/>
      <c r="O62" s="423"/>
      <c r="P62" s="423"/>
      <c r="Q62" s="423"/>
      <c r="R62" s="423"/>
      <c r="S62" s="423"/>
      <c r="T62" s="423"/>
      <c r="U62" s="423"/>
      <c r="V62" s="423"/>
      <c r="W62" s="424"/>
      <c r="Y62" s="121"/>
    </row>
    <row r="63" spans="1:25" x14ac:dyDescent="0.25">
      <c r="A63" s="1" t="s">
        <v>595</v>
      </c>
      <c r="B63" s="99" t="s">
        <v>102</v>
      </c>
      <c r="C63" s="425">
        <v>25</v>
      </c>
      <c r="D63" s="422"/>
      <c r="E63" s="423">
        <v>5</v>
      </c>
      <c r="F63" s="423"/>
      <c r="G63" s="423"/>
      <c r="H63" s="423">
        <v>20</v>
      </c>
      <c r="I63" s="423"/>
      <c r="J63" s="423"/>
      <c r="K63" s="423"/>
      <c r="L63" s="423"/>
      <c r="M63" s="423"/>
      <c r="N63" s="423"/>
      <c r="O63" s="423"/>
      <c r="P63" s="423"/>
      <c r="Q63" s="423"/>
      <c r="R63" s="423"/>
      <c r="S63" s="423"/>
      <c r="T63" s="423"/>
      <c r="U63" s="423"/>
      <c r="V63" s="423"/>
      <c r="W63" s="424"/>
      <c r="Y63" s="121"/>
    </row>
    <row r="64" spans="1:25" x14ac:dyDescent="0.25">
      <c r="A64" s="1" t="s">
        <v>596</v>
      </c>
      <c r="B64" s="99" t="s">
        <v>103</v>
      </c>
      <c r="C64" s="425">
        <v>40</v>
      </c>
      <c r="D64" s="422">
        <v>10</v>
      </c>
      <c r="E64" s="423">
        <v>10</v>
      </c>
      <c r="F64" s="423"/>
      <c r="G64" s="423"/>
      <c r="H64" s="423">
        <v>20</v>
      </c>
      <c r="I64" s="423"/>
      <c r="J64" s="423"/>
      <c r="K64" s="423"/>
      <c r="L64" s="423"/>
      <c r="M64" s="423"/>
      <c r="N64" s="423"/>
      <c r="O64" s="423"/>
      <c r="P64" s="423"/>
      <c r="Q64" s="423"/>
      <c r="R64" s="423"/>
      <c r="S64" s="423"/>
      <c r="T64" s="423"/>
      <c r="U64" s="423"/>
      <c r="V64" s="423"/>
      <c r="W64" s="424"/>
      <c r="Y64" s="121"/>
    </row>
    <row r="65" spans="1:25" x14ac:dyDescent="0.25">
      <c r="A65" s="1" t="s">
        <v>597</v>
      </c>
      <c r="B65" s="99" t="s">
        <v>104</v>
      </c>
      <c r="C65" s="425">
        <v>570</v>
      </c>
      <c r="D65" s="422"/>
      <c r="E65" s="423"/>
      <c r="F65" s="423"/>
      <c r="G65" s="423">
        <v>50</v>
      </c>
      <c r="H65" s="423">
        <v>20</v>
      </c>
      <c r="I65" s="423">
        <v>500</v>
      </c>
      <c r="J65" s="423"/>
      <c r="K65" s="423"/>
      <c r="L65" s="423"/>
      <c r="M65" s="423"/>
      <c r="N65" s="423"/>
      <c r="O65" s="423"/>
      <c r="P65" s="423"/>
      <c r="Q65" s="423"/>
      <c r="R65" s="423"/>
      <c r="S65" s="423"/>
      <c r="T65" s="423"/>
      <c r="U65" s="423"/>
      <c r="V65" s="423"/>
      <c r="W65" s="424"/>
      <c r="Y65" s="121"/>
    </row>
    <row r="66" spans="1:25" x14ac:dyDescent="0.25">
      <c r="A66" s="1" t="s">
        <v>598</v>
      </c>
      <c r="B66" s="99" t="s">
        <v>105</v>
      </c>
      <c r="C66" s="425"/>
      <c r="D66" s="422"/>
      <c r="E66" s="423"/>
      <c r="F66" s="423"/>
      <c r="G66" s="423"/>
      <c r="H66" s="423"/>
      <c r="I66" s="423"/>
      <c r="J66" s="423"/>
      <c r="K66" s="423"/>
      <c r="L66" s="423"/>
      <c r="M66" s="423"/>
      <c r="N66" s="423"/>
      <c r="O66" s="423"/>
      <c r="P66" s="423"/>
      <c r="Q66" s="423"/>
      <c r="R66" s="423"/>
      <c r="S66" s="423"/>
      <c r="T66" s="423"/>
      <c r="U66" s="423"/>
      <c r="V66" s="423"/>
      <c r="W66" s="424"/>
      <c r="Y66" s="121"/>
    </row>
    <row r="67" spans="1:25" x14ac:dyDescent="0.25">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25">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25">
      <c r="A69" s="1" t="s">
        <v>601</v>
      </c>
      <c r="B69" s="128" t="s">
        <v>160</v>
      </c>
      <c r="C69" s="438">
        <f>SUM(C61:C66)</f>
        <v>650</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25">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25">
      <c r="A71" s="1" t="s">
        <v>603</v>
      </c>
      <c r="B71" s="1"/>
      <c r="Y71" s="121"/>
    </row>
    <row r="72" spans="1:25" ht="21" x14ac:dyDescent="0.25">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25">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25">
      <c r="A74" s="1" t="s">
        <v>606</v>
      </c>
      <c r="B74" s="124" t="str">
        <f>$B$8</f>
        <v>Ar rodiklis taikomas VPS priemonei?</v>
      </c>
      <c r="C74" s="131">
        <f>COUNTIFS(D74:W74,"taip")</f>
        <v>5</v>
      </c>
      <c r="D74" s="410" t="str">
        <f>HLOOKUP(D$6,'10'!D$6:D$70,$Y74,FALSE)</f>
        <v>Ne</v>
      </c>
      <c r="E74" s="410" t="str">
        <f>HLOOKUP(E$6,'10'!E$6:E$70,$Y74,FALSE)</f>
        <v>Ne</v>
      </c>
      <c r="F74" s="410" t="str">
        <f>HLOOKUP(F$6,'10'!F$6:F$70,$Y74,FALSE)</f>
        <v>Ne</v>
      </c>
      <c r="G74" s="410" t="str">
        <f>HLOOKUP(G$6,'10'!G$6:G$70,$Y74,FALSE)</f>
        <v>Taip</v>
      </c>
      <c r="H74" s="410" t="str">
        <f>HLOOKUP(H$6,'10'!H$6:H$70,$Y74,FALSE)</f>
        <v>Taip</v>
      </c>
      <c r="I74" s="410" t="str">
        <f>HLOOKUP(I$6,'10'!I$6:I$70,$Y74,FALSE)</f>
        <v>Taip</v>
      </c>
      <c r="J74" s="410" t="str">
        <f>HLOOKUP(J$6,'10'!J$6:J$70,$Y74,FALSE)</f>
        <v>Taip</v>
      </c>
      <c r="K74" s="410" t="str">
        <f>HLOOKUP(K$6,'10'!K$6:K$70,$Y74,FALSE)</f>
        <v>Taip</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25">
      <c r="A75" s="1" t="s">
        <v>607</v>
      </c>
      <c r="B75" s="130" t="str">
        <f>$B$9</f>
        <v>Kiekybinis tikslas iki 2029 m.</v>
      </c>
      <c r="C75" s="412">
        <f>SUM(D75:W75)</f>
        <v>159</v>
      </c>
      <c r="D75" s="439"/>
      <c r="E75" s="435"/>
      <c r="F75" s="435"/>
      <c r="G75" s="435">
        <v>25</v>
      </c>
      <c r="H75" s="435">
        <v>18</v>
      </c>
      <c r="I75" s="435">
        <v>50</v>
      </c>
      <c r="J75" s="435">
        <v>60</v>
      </c>
      <c r="K75" s="435">
        <v>6</v>
      </c>
      <c r="L75" s="435"/>
      <c r="M75" s="435"/>
      <c r="N75" s="435"/>
      <c r="O75" s="435"/>
      <c r="P75" s="435"/>
      <c r="Q75" s="435"/>
      <c r="R75" s="435"/>
      <c r="S75" s="435"/>
      <c r="T75" s="435"/>
      <c r="U75" s="435"/>
      <c r="V75" s="435"/>
      <c r="W75" s="436"/>
      <c r="Y75" s="121"/>
    </row>
    <row r="76" spans="1:25" x14ac:dyDescent="0.25">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25">
      <c r="A77" s="1" t="s">
        <v>609</v>
      </c>
      <c r="B77" s="99" t="s">
        <v>100</v>
      </c>
      <c r="C77" s="425"/>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25">
      <c r="A78" s="1" t="s">
        <v>610</v>
      </c>
      <c r="B78" s="99" t="s">
        <v>101</v>
      </c>
      <c r="C78" s="425">
        <v>15</v>
      </c>
      <c r="D78" s="422"/>
      <c r="E78" s="423"/>
      <c r="F78" s="423"/>
      <c r="G78" s="423"/>
      <c r="H78" s="423"/>
      <c r="I78" s="423"/>
      <c r="J78" s="423">
        <v>15</v>
      </c>
      <c r="K78" s="423"/>
      <c r="L78" s="423"/>
      <c r="M78" s="423"/>
      <c r="N78" s="423"/>
      <c r="O78" s="423"/>
      <c r="P78" s="423"/>
      <c r="Q78" s="423"/>
      <c r="R78" s="423"/>
      <c r="S78" s="423"/>
      <c r="T78" s="423"/>
      <c r="U78" s="423"/>
      <c r="V78" s="423"/>
      <c r="W78" s="424"/>
      <c r="Y78" s="121"/>
    </row>
    <row r="79" spans="1:25" x14ac:dyDescent="0.25">
      <c r="A79" s="1" t="s">
        <v>611</v>
      </c>
      <c r="B79" s="99" t="s">
        <v>102</v>
      </c>
      <c r="C79" s="425">
        <v>22</v>
      </c>
      <c r="D79" s="422"/>
      <c r="E79" s="423"/>
      <c r="F79" s="423"/>
      <c r="G79" s="423"/>
      <c r="H79" s="423">
        <v>6</v>
      </c>
      <c r="I79" s="423"/>
      <c r="J79" s="423">
        <v>15</v>
      </c>
      <c r="K79" s="423">
        <v>1</v>
      </c>
      <c r="L79" s="423"/>
      <c r="M79" s="423"/>
      <c r="N79" s="423"/>
      <c r="O79" s="423"/>
      <c r="P79" s="423"/>
      <c r="Q79" s="423"/>
      <c r="R79" s="423"/>
      <c r="S79" s="423"/>
      <c r="T79" s="423"/>
      <c r="U79" s="423"/>
      <c r="V79" s="423"/>
      <c r="W79" s="424"/>
      <c r="Y79" s="121"/>
    </row>
    <row r="80" spans="1:25" x14ac:dyDescent="0.25">
      <c r="A80" s="1" t="s">
        <v>612</v>
      </c>
      <c r="B80" s="99" t="s">
        <v>103</v>
      </c>
      <c r="C80" s="425">
        <v>23</v>
      </c>
      <c r="D80" s="422"/>
      <c r="E80" s="423"/>
      <c r="F80" s="423"/>
      <c r="G80" s="423"/>
      <c r="H80" s="423">
        <v>6</v>
      </c>
      <c r="I80" s="423"/>
      <c r="J80" s="423">
        <v>15</v>
      </c>
      <c r="K80" s="423">
        <v>2</v>
      </c>
      <c r="L80" s="423"/>
      <c r="M80" s="423"/>
      <c r="N80" s="423"/>
      <c r="O80" s="423"/>
      <c r="P80" s="423"/>
      <c r="Q80" s="423"/>
      <c r="R80" s="423"/>
      <c r="S80" s="423"/>
      <c r="T80" s="423"/>
      <c r="U80" s="423"/>
      <c r="V80" s="423"/>
      <c r="W80" s="424"/>
      <c r="Y80" s="121"/>
    </row>
    <row r="81" spans="1:25" x14ac:dyDescent="0.25">
      <c r="A81" s="1" t="s">
        <v>613</v>
      </c>
      <c r="B81" s="99" t="s">
        <v>104</v>
      </c>
      <c r="C81" s="425">
        <v>99</v>
      </c>
      <c r="D81" s="422"/>
      <c r="E81" s="423"/>
      <c r="F81" s="423"/>
      <c r="G81" s="423">
        <v>25</v>
      </c>
      <c r="H81" s="423">
        <v>6</v>
      </c>
      <c r="I81" s="423">
        <v>50</v>
      </c>
      <c r="J81" s="423">
        <v>15</v>
      </c>
      <c r="K81" s="423">
        <v>3</v>
      </c>
      <c r="L81" s="423"/>
      <c r="M81" s="423"/>
      <c r="N81" s="423"/>
      <c r="O81" s="423"/>
      <c r="P81" s="423"/>
      <c r="Q81" s="423"/>
      <c r="R81" s="423"/>
      <c r="S81" s="423"/>
      <c r="T81" s="423"/>
      <c r="U81" s="423"/>
      <c r="V81" s="423"/>
      <c r="W81" s="424"/>
      <c r="Y81" s="121"/>
    </row>
    <row r="82" spans="1:25" x14ac:dyDescent="0.25">
      <c r="A82" s="1" t="s">
        <v>614</v>
      </c>
      <c r="B82" s="99" t="s">
        <v>105</v>
      </c>
      <c r="C82" s="425"/>
      <c r="D82" s="422"/>
      <c r="E82" s="423"/>
      <c r="F82" s="423"/>
      <c r="G82" s="423"/>
      <c r="H82" s="423"/>
      <c r="I82" s="423"/>
      <c r="J82" s="423"/>
      <c r="K82" s="423"/>
      <c r="L82" s="423"/>
      <c r="M82" s="423"/>
      <c r="N82" s="423"/>
      <c r="O82" s="423"/>
      <c r="P82" s="423"/>
      <c r="Q82" s="423"/>
      <c r="R82" s="423"/>
      <c r="S82" s="423"/>
      <c r="T82" s="423"/>
      <c r="U82" s="423"/>
      <c r="V82" s="423"/>
      <c r="W82" s="424"/>
      <c r="Y82" s="121"/>
    </row>
    <row r="83" spans="1:25" x14ac:dyDescent="0.25">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25">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25">
      <c r="A85" s="1" t="s">
        <v>782</v>
      </c>
      <c r="B85" s="128" t="s">
        <v>160</v>
      </c>
      <c r="C85" s="438">
        <f>SUM(C77:C82)</f>
        <v>159</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25">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25">
      <c r="A87" s="1" t="s">
        <v>784</v>
      </c>
      <c r="B87" s="1"/>
      <c r="Y87" s="121"/>
    </row>
    <row r="88" spans="1:25" ht="21" x14ac:dyDescent="0.25">
      <c r="A88" s="1" t="s">
        <v>785</v>
      </c>
      <c r="B88" s="440" t="s">
        <v>410</v>
      </c>
      <c r="C88" s="441" t="str">
        <f>'6'!B35</f>
        <v>RASE-P.1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25">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25">
      <c r="A90" s="1" t="s">
        <v>787</v>
      </c>
      <c r="B90" s="448" t="str">
        <f>$B$8</f>
        <v>Ar rodiklis taikomas VPS priemonei?</v>
      </c>
      <c r="C90" s="131">
        <f>COUNTIFS(D90:W90,"taip")</f>
        <v>1</v>
      </c>
      <c r="D90" s="410" t="str">
        <f>HLOOKUP(D$6,'10'!D$6:D$70,$Y90,FALSE)</f>
        <v>Ne</v>
      </c>
      <c r="E90" s="410" t="str">
        <f>HLOOKUP(E$6,'10'!E$6:E$70,$Y90,FALSE)</f>
        <v>Ne</v>
      </c>
      <c r="F90" s="410" t="str">
        <f>HLOOKUP(F$6,'10'!F$6:F$70,$Y90,FALSE)</f>
        <v>Ne</v>
      </c>
      <c r="G90" s="410" t="str">
        <f>HLOOKUP(G$6,'10'!G$6:G$70,$Y90,FALSE)</f>
        <v>Ne</v>
      </c>
      <c r="H90" s="410" t="str">
        <f>HLOOKUP(H$6,'10'!H$6:H$70,$Y90,FALSE)</f>
        <v>Ne</v>
      </c>
      <c r="I90" s="410" t="str">
        <f>HLOOKUP(I$6,'10'!I$6:I$70,$Y90,FALSE)</f>
        <v>Ne</v>
      </c>
      <c r="J90" s="410" t="str">
        <f>HLOOKUP(J$6,'10'!J$6:J$70,$Y90,FALSE)</f>
        <v>Ne</v>
      </c>
      <c r="K90" s="410" t="str">
        <f>HLOOKUP(K$6,'10'!K$6:K$70,$Y90,FALSE)</f>
        <v>Taip</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25">
      <c r="A91" s="1" t="s">
        <v>788</v>
      </c>
      <c r="B91" s="449" t="str">
        <f>$B$9</f>
        <v>Kiekybinis tikslas iki 2029 m.</v>
      </c>
      <c r="C91" s="412">
        <f>SUM(D91:W91)</f>
        <v>90</v>
      </c>
      <c r="D91" s="439"/>
      <c r="E91" s="435"/>
      <c r="F91" s="435"/>
      <c r="G91" s="435"/>
      <c r="H91" s="435"/>
      <c r="I91" s="435"/>
      <c r="J91" s="435"/>
      <c r="K91" s="435">
        <v>90</v>
      </c>
      <c r="L91" s="435"/>
      <c r="M91" s="435"/>
      <c r="N91" s="435"/>
      <c r="O91" s="435"/>
      <c r="P91" s="435"/>
      <c r="Q91" s="435"/>
      <c r="R91" s="435"/>
      <c r="S91" s="435"/>
      <c r="T91" s="435"/>
      <c r="U91" s="435"/>
      <c r="V91" s="435"/>
      <c r="W91" s="436"/>
      <c r="Y91" s="121"/>
    </row>
    <row r="92" spans="1:25" x14ac:dyDescent="0.25">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25">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25">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25">
      <c r="A95" s="1" t="s">
        <v>792</v>
      </c>
      <c r="B95" s="455" t="s">
        <v>102</v>
      </c>
      <c r="C95" s="425">
        <v>15</v>
      </c>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25">
      <c r="A96" s="1" t="s">
        <v>793</v>
      </c>
      <c r="B96" s="455" t="s">
        <v>103</v>
      </c>
      <c r="C96" s="425">
        <v>30</v>
      </c>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25">
      <c r="A97" s="1" t="s">
        <v>794</v>
      </c>
      <c r="B97" s="455" t="s">
        <v>104</v>
      </c>
      <c r="C97" s="425">
        <v>45</v>
      </c>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25">
      <c r="A98" s="1" t="s">
        <v>795</v>
      </c>
      <c r="B98" s="455" t="s">
        <v>105</v>
      </c>
      <c r="C98" s="425"/>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25">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25">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25">
      <c r="A101" s="1" t="s">
        <v>798</v>
      </c>
      <c r="B101" s="450" t="s">
        <v>160</v>
      </c>
      <c r="C101" s="438">
        <f>SUM(C93:C98)</f>
        <v>90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25">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25">
      <c r="A103" s="1" t="s">
        <v>800</v>
      </c>
      <c r="B103" s="1"/>
      <c r="Y103" s="121"/>
    </row>
    <row r="104" spans="1:25" ht="21" x14ac:dyDescent="0.25">
      <c r="A104" s="1" t="s">
        <v>801</v>
      </c>
      <c r="B104" s="440" t="s">
        <v>411</v>
      </c>
      <c r="C104" s="441" t="str">
        <f>'6'!B36</f>
        <v>RASE-P.2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25">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25">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25">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25">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25">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25">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25">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25">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25">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25">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25">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25">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25">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25">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25">
      <c r="A119" s="1" t="s">
        <v>816</v>
      </c>
      <c r="B119" s="1"/>
      <c r="Y119" s="121"/>
    </row>
    <row r="120" spans="1:25" ht="21" x14ac:dyDescent="0.25">
      <c r="A120" s="1" t="s">
        <v>817</v>
      </c>
      <c r="B120" s="440" t="s">
        <v>412</v>
      </c>
      <c r="C120" s="441" t="str">
        <f>'6'!B37</f>
        <v>RASE-P.3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25">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25">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25">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25">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25">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25">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25">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25">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25">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25">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25">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25">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25">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25">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25">
      <c r="A135" s="1" t="s">
        <v>832</v>
      </c>
      <c r="B135" s="1"/>
      <c r="Y135" s="121"/>
    </row>
    <row r="136" spans="1:25" ht="21" x14ac:dyDescent="0.25">
      <c r="A136" s="1" t="s">
        <v>833</v>
      </c>
      <c r="B136" s="440" t="s">
        <v>413</v>
      </c>
      <c r="C136" s="441" t="str">
        <f>'6'!B38</f>
        <v>RASE-P.4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25">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25">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25">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25">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25">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25">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25">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25">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25">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25">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25">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25">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25">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25">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25">
      <c r="A151" s="1" t="s">
        <v>848</v>
      </c>
      <c r="B151" s="1"/>
      <c r="Y151" s="121"/>
    </row>
    <row r="152" spans="1:25" ht="21" x14ac:dyDescent="0.25">
      <c r="A152" s="1" t="s">
        <v>849</v>
      </c>
      <c r="B152" s="440" t="s">
        <v>414</v>
      </c>
      <c r="C152" s="441" t="str">
        <f>'6'!B39</f>
        <v>RASE-P.5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25">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25">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25">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25">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25">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25">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25">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25">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25">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25">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25">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25">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25">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25">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25">
      <c r="A167" s="1" t="s">
        <v>864</v>
      </c>
      <c r="B167" s="1"/>
      <c r="Y167" s="121"/>
    </row>
    <row r="168" spans="1:25" ht="21" x14ac:dyDescent="0.25">
      <c r="A168" s="1" t="s">
        <v>865</v>
      </c>
      <c r="B168" s="440" t="s">
        <v>415</v>
      </c>
      <c r="C168" s="441" t="str">
        <f>'6'!B40</f>
        <v>RASE-P.6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25">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25">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25">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25">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25">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25">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25">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25">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25">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25">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25">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25">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25">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25">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25">
      <c r="A183" s="1" t="s">
        <v>880</v>
      </c>
      <c r="B183" s="1"/>
      <c r="Y183" s="121"/>
    </row>
    <row r="184" spans="1:25" ht="21" x14ac:dyDescent="0.25">
      <c r="A184" s="1" t="s">
        <v>881</v>
      </c>
      <c r="B184" s="440" t="s">
        <v>416</v>
      </c>
      <c r="C184" s="441" t="str">
        <f>'6'!B41</f>
        <v>RASE-P.7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25">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25">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25">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25">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25">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25">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25">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25">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25">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25">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25">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25">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25">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25">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25">
      <c r="A199" s="1" t="s">
        <v>896</v>
      </c>
      <c r="B199" s="1"/>
      <c r="Y199" s="121"/>
    </row>
    <row r="200" spans="1:25" ht="21" x14ac:dyDescent="0.25">
      <c r="A200" s="1" t="s">
        <v>897</v>
      </c>
      <c r="B200" s="440" t="s">
        <v>417</v>
      </c>
      <c r="C200" s="441" t="str">
        <f>'6'!B42</f>
        <v>RASE-P.8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25">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25">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25">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25">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25">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25">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25">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25">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25">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25">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25">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25">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25">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25">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25">
      <c r="A215" s="1" t="s">
        <v>912</v>
      </c>
      <c r="B215" s="1"/>
      <c r="Y215" s="121"/>
    </row>
    <row r="216" spans="1:25" ht="21" x14ac:dyDescent="0.25">
      <c r="A216" s="1" t="s">
        <v>913</v>
      </c>
      <c r="B216" s="440" t="s">
        <v>418</v>
      </c>
      <c r="C216" s="441" t="str">
        <f>'6'!B43</f>
        <v>RASE-P.9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25">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25">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25">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25">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25">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25">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25">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25">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25">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25">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25">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25">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25">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25">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25">
      <c r="A231" s="1" t="s">
        <v>928</v>
      </c>
      <c r="B231" s="1"/>
      <c r="Y231" s="121"/>
    </row>
    <row r="232" spans="1:25" ht="21" x14ac:dyDescent="0.25">
      <c r="A232" s="1" t="s">
        <v>929</v>
      </c>
      <c r="B232" s="440" t="s">
        <v>419</v>
      </c>
      <c r="C232" s="441" t="str">
        <f>'6'!B44</f>
        <v>RASE-P.10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25">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25">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25">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25">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25">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25">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25">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25">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25">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25">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25">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25">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25">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25">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25">
      <c r="A249" s="1"/>
      <c r="B249" s="596" t="s">
        <v>1455</v>
      </c>
    </row>
    <row r="250" spans="1:25" ht="90" x14ac:dyDescent="0.25">
      <c r="A250" s="1">
        <v>1</v>
      </c>
      <c r="B250" s="335" t="s">
        <v>1471</v>
      </c>
    </row>
    <row r="251" spans="1:25" ht="75" x14ac:dyDescent="0.25">
      <c r="A251" s="1">
        <v>2</v>
      </c>
      <c r="B251" s="335" t="s">
        <v>1632</v>
      </c>
    </row>
    <row r="252" spans="1:25" ht="45" x14ac:dyDescent="0.25">
      <c r="A252" s="1">
        <v>3</v>
      </c>
      <c r="B252" s="335" t="s">
        <v>1457</v>
      </c>
    </row>
    <row r="253" spans="1:25" ht="45" x14ac:dyDescent="0.25">
      <c r="A253" s="1">
        <v>4</v>
      </c>
      <c r="B253" s="335" t="s">
        <v>1459</v>
      </c>
    </row>
    <row r="254" spans="1:25" ht="90" x14ac:dyDescent="0.25">
      <c r="A254" s="1">
        <v>5</v>
      </c>
      <c r="B254" s="335" t="s">
        <v>1456</v>
      </c>
    </row>
    <row r="255" spans="1:25" ht="75" x14ac:dyDescent="0.25">
      <c r="A255" s="1">
        <v>6</v>
      </c>
      <c r="B255" s="335" t="s">
        <v>1460</v>
      </c>
    </row>
    <row r="256" spans="1:25" ht="195" x14ac:dyDescent="0.25">
      <c r="A256" s="1">
        <v>7</v>
      </c>
      <c r="B256" s="335" t="s">
        <v>1472</v>
      </c>
    </row>
    <row r="257" spans="1:25" ht="165" x14ac:dyDescent="0.25">
      <c r="A257" s="1">
        <v>8</v>
      </c>
      <c r="B257" s="335" t="s">
        <v>1463</v>
      </c>
    </row>
    <row r="258" spans="1:25" ht="75" x14ac:dyDescent="0.25">
      <c r="A258" s="1">
        <v>9</v>
      </c>
      <c r="B258" s="335" t="s">
        <v>1466</v>
      </c>
    </row>
    <row r="259" spans="1:25" x14ac:dyDescent="0.25">
      <c r="A259" s="1">
        <v>10</v>
      </c>
      <c r="B259" s="596" t="s">
        <v>1464</v>
      </c>
    </row>
    <row r="260" spans="1:25" ht="45" x14ac:dyDescent="0.25">
      <c r="A260" s="1">
        <v>11</v>
      </c>
      <c r="B260" s="335" t="s">
        <v>1469</v>
      </c>
    </row>
    <row r="261" spans="1:25" ht="30" x14ac:dyDescent="0.25">
      <c r="A261" s="1">
        <v>12</v>
      </c>
      <c r="B261" s="335" t="s">
        <v>1465</v>
      </c>
    </row>
    <row r="262" spans="1:25" ht="30" x14ac:dyDescent="0.25">
      <c r="A262" s="1">
        <v>13</v>
      </c>
      <c r="B262" s="335" t="s">
        <v>1470</v>
      </c>
    </row>
    <row r="263" spans="1:25" ht="45" x14ac:dyDescent="0.25">
      <c r="A263" s="1">
        <v>14</v>
      </c>
      <c r="B263" s="335" t="s">
        <v>1467</v>
      </c>
    </row>
    <row r="264" spans="1:25" ht="45" x14ac:dyDescent="0.25">
      <c r="A264" s="1">
        <v>15</v>
      </c>
      <c r="B264" s="335" t="s">
        <v>1468</v>
      </c>
    </row>
    <row r="265" spans="1:25" x14ac:dyDescent="0.25">
      <c r="B265" s="15"/>
      <c r="C265" s="219"/>
      <c r="W265" s="13"/>
      <c r="X265" s="18"/>
      <c r="Y265" s="13"/>
    </row>
    <row r="266" spans="1:25" x14ac:dyDescent="0.25">
      <c r="B266" s="15"/>
      <c r="C266" s="219"/>
      <c r="W266" s="13"/>
      <c r="X266" s="18"/>
      <c r="Y266" s="13"/>
    </row>
    <row r="267" spans="1:25" x14ac:dyDescent="0.25">
      <c r="B267" s="15"/>
      <c r="C267" s="219"/>
      <c r="W267" s="13"/>
      <c r="X267" s="18"/>
      <c r="Y267" s="13"/>
    </row>
    <row r="268" spans="1:25" x14ac:dyDescent="0.25">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xr:uid="{6F60852A-1772-42E1-919D-0B7C6E028784}">
      <formula1>0</formula1>
      <formula2>50</formula2>
    </dataValidation>
    <dataValidation type="decimal" allowBlank="1" showInputMessage="1" showErrorMessage="1" prompt="Maksimali reikšmė - 100" sqref="D25:W25" xr:uid="{EB6241FA-E7AA-4B25-A5B8-4F91586C4847}">
      <formula1>0</formula1>
      <formula2>100</formula2>
    </dataValidation>
    <dataValidation type="whole" allowBlank="1" showInputMessage="1" showErrorMessage="1" prompt="Maksimali reikšmė - 100 000" sqref="D59:W59 D75:W75 D91:W91 D107:W107 D123:W123 D139:W139 D155:W155 D171:W171 D187:W187 D203:W203 D219:W219 D235:W235" xr:uid="{6CCB5828-98B6-4037-8634-31B4D2698798}">
      <formula1>0</formula1>
      <formula2>100000</formula2>
    </dataValidation>
    <dataValidation type="whole" allowBlank="1" showInputMessage="1" showErrorMessage="1" prompt="Maksimali reikšmė - 50" sqref="D43:W43" xr:uid="{E219CB89-85B9-42B9-B1E7-A177ADBFB5C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xr:uid="{2E60AAB3-71CB-493D-AA24-BEC9C5E8A838}">
      <formula1>0</formula1>
      <formula2>100000</formula2>
    </dataValidation>
    <dataValidation type="decimal" allowBlank="1" showInputMessage="1" showErrorMessage="1" prompt="Įveskite skaičių be tarpų. Maksimali reikšmė - 1000" sqref="C29:C34 Y29:Y34" xr:uid="{F77637BE-78C6-4E5C-A64B-29026D6F95F6}">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1ACA645-2D8D-4F15-AD4E-DABCB6BFF3BD}">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8F66-16CF-4D1C-9B31-7509465AA101}">
  <dimension ref="A1:M121"/>
  <sheetViews>
    <sheetView tabSelected="1" zoomScaleNormal="100" workbookViewId="0">
      <selection activeCell="C13" sqref="C13"/>
    </sheetView>
  </sheetViews>
  <sheetFormatPr defaultColWidth="9.140625" defaultRowHeight="15" x14ac:dyDescent="0.25"/>
  <cols>
    <col min="1" max="1" width="8.7109375" style="114" customWidth="1"/>
    <col min="2" max="2" width="12.7109375" style="114" customWidth="1"/>
    <col min="3" max="3" width="68.7109375" style="114" customWidth="1"/>
    <col min="4" max="4" width="12.7109375" style="114" customWidth="1"/>
    <col min="5" max="5" width="50.7109375" style="383" customWidth="1"/>
    <col min="6" max="6" width="20.7109375" style="114" customWidth="1"/>
    <col min="7" max="8" width="12.7109375" style="114" customWidth="1"/>
    <col min="9" max="9" width="50.7109375" style="114" customWidth="1"/>
    <col min="10" max="10" width="12.7109375" style="114" customWidth="1"/>
    <col min="11" max="11" width="50.7109375" style="114" customWidth="1"/>
    <col min="12" max="12" width="12.7109375" style="114" customWidth="1"/>
    <col min="13" max="13" width="50.7109375" style="114" customWidth="1"/>
    <col min="14" max="16384" width="9.140625" style="114"/>
  </cols>
  <sheetData>
    <row r="1" spans="1:13" s="113" customFormat="1" ht="18.75" x14ac:dyDescent="0.25">
      <c r="A1" s="116" t="s">
        <v>208</v>
      </c>
      <c r="B1" s="116" t="s">
        <v>672</v>
      </c>
      <c r="C1" s="116"/>
      <c r="D1" s="116"/>
      <c r="E1" s="122"/>
      <c r="F1" s="116"/>
      <c r="G1" s="116"/>
      <c r="H1" s="116"/>
      <c r="I1" s="116"/>
      <c r="J1" s="116"/>
      <c r="K1" s="116"/>
      <c r="L1" s="116"/>
      <c r="M1" s="116"/>
    </row>
    <row r="2" spans="1:13" x14ac:dyDescent="0.25">
      <c r="A2" s="2"/>
      <c r="B2" s="2"/>
      <c r="C2" s="2"/>
      <c r="D2" s="2"/>
      <c r="E2" s="391"/>
      <c r="F2" s="2"/>
      <c r="G2" s="2"/>
      <c r="H2" s="2"/>
      <c r="I2" s="2"/>
      <c r="J2" s="2"/>
      <c r="K2" s="2"/>
      <c r="L2" s="2"/>
      <c r="M2" s="2"/>
    </row>
    <row r="3" spans="1:13" s="13" customFormat="1" x14ac:dyDescent="0.25">
      <c r="A3" s="1"/>
      <c r="B3" s="140" t="s">
        <v>1272</v>
      </c>
      <c r="C3" s="205" t="str">
        <f>'1'!C8</f>
        <v>RASE</v>
      </c>
      <c r="D3" s="1"/>
      <c r="E3" s="41"/>
      <c r="F3" s="1"/>
      <c r="G3" s="1"/>
    </row>
    <row r="4" spans="1:13" s="1" customFormat="1" ht="15.75" thickBot="1" x14ac:dyDescent="0.3">
      <c r="E4" s="41"/>
    </row>
    <row r="5" spans="1:13" x14ac:dyDescent="0.25">
      <c r="A5" s="2"/>
      <c r="B5" s="396">
        <v>1</v>
      </c>
      <c r="C5" s="397">
        <v>2</v>
      </c>
      <c r="D5" s="397">
        <v>3</v>
      </c>
      <c r="E5" s="698">
        <v>4</v>
      </c>
      <c r="F5" s="392">
        <v>5</v>
      </c>
      <c r="G5" s="334">
        <v>6</v>
      </c>
    </row>
    <row r="6" spans="1:13" ht="45" x14ac:dyDescent="0.25">
      <c r="A6" s="2"/>
      <c r="B6" s="699" t="s">
        <v>54</v>
      </c>
      <c r="C6" s="117" t="s">
        <v>53</v>
      </c>
      <c r="D6" s="697" t="s">
        <v>456</v>
      </c>
      <c r="E6" s="700" t="s">
        <v>1365</v>
      </c>
      <c r="F6" s="392" t="s">
        <v>1104</v>
      </c>
      <c r="G6" s="334" t="s">
        <v>1450</v>
      </c>
    </row>
    <row r="7" spans="1:13" ht="30" x14ac:dyDescent="0.25">
      <c r="A7" s="2" t="s">
        <v>615</v>
      </c>
      <c r="B7" s="398" t="s">
        <v>139</v>
      </c>
      <c r="C7" s="186" t="str">
        <f>'6'!C8</f>
        <v>Žemės ūkio sektoriaus skaitmeninimas. Ūkių, pagal BŽŪP gaunančių paramą skaitmeninėms ūkininkavimo technologijoms plėtoti, skaičius</v>
      </c>
      <c r="D7" s="384"/>
      <c r="E7" s="399"/>
      <c r="F7" s="393"/>
      <c r="G7" s="388"/>
    </row>
    <row r="8" spans="1:13" x14ac:dyDescent="0.25">
      <c r="A8" s="2" t="s">
        <v>616</v>
      </c>
      <c r="B8" s="701" t="s">
        <v>0</v>
      </c>
      <c r="C8" s="385" t="str">
        <f>VLOOKUP(B8,'7'!$B$7:$C$26,2,FALSE)</f>
        <v>Ekonominės rajono plėtros skatinimas, kuriant naujus verslus rajone</v>
      </c>
      <c r="D8" s="385">
        <f>HLOOKUP(B8,'11'!$D$6:$W$75,4,FALSE)</f>
        <v>0</v>
      </c>
      <c r="E8" s="702"/>
      <c r="F8" s="394" t="str">
        <f>IF(AND(D8&gt;0,ISBLANK(E8)),"Trūksta pagrindimo","Gerai")</f>
        <v>Gerai</v>
      </c>
      <c r="G8" s="389">
        <f>LEN(E8)</f>
        <v>0</v>
      </c>
    </row>
    <row r="9" spans="1:13" x14ac:dyDescent="0.25">
      <c r="A9" s="2" t="s">
        <v>617</v>
      </c>
      <c r="B9" s="701" t="s">
        <v>1</v>
      </c>
      <c r="C9" s="385" t="str">
        <f>VLOOKUP(B9,'7'!$B$7:$C$26,2,FALSE)</f>
        <v>Ekonominės rajono plėtros skatinimas, plėtojant esamus rajono verslus</v>
      </c>
      <c r="D9" s="385">
        <f>HLOOKUP(B9,'11'!$D$6:$W$75,4,FALSE)</f>
        <v>0</v>
      </c>
      <c r="E9" s="702"/>
      <c r="F9" s="394" t="str">
        <f t="shared" ref="F9:F27" si="0">IF(AND(D9&gt;0,ISBLANK(E9)),"Trūksta pagrindimo","Gerai")</f>
        <v>Gerai</v>
      </c>
      <c r="G9" s="389">
        <f t="shared" ref="G9:G72" si="1">LEN(E9)</f>
        <v>0</v>
      </c>
    </row>
    <row r="10" spans="1:13" ht="90" x14ac:dyDescent="0.25">
      <c r="A10" s="2" t="s">
        <v>618</v>
      </c>
      <c r="B10" s="701" t="s">
        <v>2</v>
      </c>
      <c r="C10" s="385" t="str">
        <f>VLOOKUP(B10,'7'!$B$7:$C$26,2,FALSE)</f>
        <v>Skaitmeninimo skatinimas žemės ūkio sektoriuje</v>
      </c>
      <c r="D10" s="385">
        <f>HLOOKUP(B10,'11'!$D$6:$W$75,4,FALSE)</f>
        <v>1</v>
      </c>
      <c r="E10" s="702" t="s">
        <v>1796</v>
      </c>
      <c r="F10" s="394" t="str">
        <f t="shared" si="0"/>
        <v>Gerai</v>
      </c>
      <c r="G10" s="389">
        <f t="shared" si="1"/>
        <v>263</v>
      </c>
    </row>
    <row r="11" spans="1:13" x14ac:dyDescent="0.25">
      <c r="A11" s="2" t="s">
        <v>619</v>
      </c>
      <c r="B11" s="701" t="s">
        <v>3</v>
      </c>
      <c r="C11" s="385" t="str">
        <f>VLOOKUP(B11,'7'!$B$7:$C$26,2,FALSE)</f>
        <v>NVO socialinio verslo kūrimas ir plėtra</v>
      </c>
      <c r="D11" s="385">
        <f>HLOOKUP(B11,'11'!$D$6:$W$75,4,FALSE)</f>
        <v>0</v>
      </c>
      <c r="E11" s="702"/>
      <c r="F11" s="394" t="str">
        <f t="shared" si="0"/>
        <v>Gerai</v>
      </c>
      <c r="G11" s="389">
        <f t="shared" si="1"/>
        <v>0</v>
      </c>
    </row>
    <row r="12" spans="1:13" x14ac:dyDescent="0.25">
      <c r="A12" s="2" t="s">
        <v>620</v>
      </c>
      <c r="B12" s="701" t="s">
        <v>4</v>
      </c>
      <c r="C12" s="385" t="str">
        <f>VLOOKUP(B12,'7'!$B$7:$C$26,2,FALSE)</f>
        <v>Bendruomeninių verslumo iniciatyvų kūrimas ir plėtra</v>
      </c>
      <c r="D12" s="385">
        <f>HLOOKUP(B12,'11'!$D$6:$W$75,4,FALSE)</f>
        <v>0</v>
      </c>
      <c r="E12" s="702"/>
      <c r="F12" s="394" t="str">
        <f t="shared" si="0"/>
        <v>Gerai</v>
      </c>
      <c r="G12" s="389">
        <f t="shared" si="1"/>
        <v>0</v>
      </c>
    </row>
    <row r="13" spans="1:13" ht="30" x14ac:dyDescent="0.25">
      <c r="A13" s="2" t="s">
        <v>621</v>
      </c>
      <c r="B13" s="701" t="s">
        <v>5</v>
      </c>
      <c r="C13" s="385" t="str">
        <f>VLOOKUP(B13,'7'!$B$7:$C$26,2,FALSE)</f>
        <v>Viešųjų paslaugų ir infrastruktūros prieinamumas vietos bendruomenei didinimas</v>
      </c>
      <c r="D13" s="385">
        <f>HLOOKUP(B13,'11'!$D$6:$W$75,4,FALSE)</f>
        <v>0</v>
      </c>
      <c r="E13" s="702"/>
      <c r="F13" s="394" t="str">
        <f t="shared" si="0"/>
        <v>Gerai</v>
      </c>
      <c r="G13" s="389">
        <f t="shared" si="1"/>
        <v>0</v>
      </c>
    </row>
    <row r="14" spans="1:13" x14ac:dyDescent="0.25">
      <c r="A14" s="2" t="s">
        <v>622</v>
      </c>
      <c r="B14" s="701" t="s">
        <v>6</v>
      </c>
      <c r="C14" s="385" t="str">
        <f>VLOOKUP(B14,'7'!$B$7:$C$26,2,FALSE)</f>
        <v>NVO iniciatyvų skatinimas, kultūros tradicijų, amatų saugojimas ir sklaida</v>
      </c>
      <c r="D14" s="385">
        <f>HLOOKUP(B14,'11'!$D$6:$W$75,4,FALSE)</f>
        <v>0</v>
      </c>
      <c r="E14" s="702"/>
      <c r="F14" s="394" t="str">
        <f t="shared" si="0"/>
        <v>Gerai</v>
      </c>
      <c r="G14" s="389">
        <f t="shared" si="1"/>
        <v>0</v>
      </c>
    </row>
    <row r="15" spans="1:13" x14ac:dyDescent="0.25">
      <c r="A15" s="2" t="s">
        <v>623</v>
      </c>
      <c r="B15" s="701" t="s">
        <v>7</v>
      </c>
      <c r="C15" s="385" t="str">
        <f>VLOOKUP(B15,'7'!$B$7:$C$26,2,FALSE)</f>
        <v>Vietos projektų pareiškėjų ir vykdytojų mokymas, įgūdžių įgijimas</v>
      </c>
      <c r="D15" s="385">
        <f>HLOOKUP(B15,'11'!$D$6:$W$75,4,FALSE)</f>
        <v>0</v>
      </c>
      <c r="E15" s="702"/>
      <c r="F15" s="394" t="str">
        <f t="shared" si="0"/>
        <v>Gerai</v>
      </c>
      <c r="G15" s="389">
        <f t="shared" si="1"/>
        <v>0</v>
      </c>
    </row>
    <row r="16" spans="1:13" x14ac:dyDescent="0.25">
      <c r="A16" s="2" t="s">
        <v>624</v>
      </c>
      <c r="B16" s="701" t="s">
        <v>8</v>
      </c>
      <c r="C16" s="385" t="str">
        <f>VLOOKUP(B16,'7'!$B$7:$C$26,2,FALSE)</f>
        <v>Teritorinio VVG bendradarbiavimo skatinimas</v>
      </c>
      <c r="D16" s="385">
        <f>HLOOKUP(B16,'11'!$D$6:$W$75,4,FALSE)</f>
        <v>0</v>
      </c>
      <c r="E16" s="702"/>
      <c r="F16" s="394" t="str">
        <f t="shared" si="0"/>
        <v>Gerai</v>
      </c>
      <c r="G16" s="389">
        <f t="shared" si="1"/>
        <v>0</v>
      </c>
    </row>
    <row r="17" spans="1:7" x14ac:dyDescent="0.25">
      <c r="A17" s="2" t="s">
        <v>625</v>
      </c>
      <c r="B17" s="701" t="s">
        <v>9</v>
      </c>
      <c r="C17" s="385">
        <f>VLOOKUP(B17,'7'!$B$7:$C$26,2,FALSE)</f>
        <v>0</v>
      </c>
      <c r="D17" s="385">
        <f>HLOOKUP(B17,'11'!$D$6:$W$75,4,FALSE)</f>
        <v>0</v>
      </c>
      <c r="E17" s="702"/>
      <c r="F17" s="394" t="str">
        <f t="shared" si="0"/>
        <v>Gerai</v>
      </c>
      <c r="G17" s="389">
        <f t="shared" si="1"/>
        <v>0</v>
      </c>
    </row>
    <row r="18" spans="1:7" x14ac:dyDescent="0.25">
      <c r="A18" s="2" t="s">
        <v>626</v>
      </c>
      <c r="B18" s="701" t="s">
        <v>43</v>
      </c>
      <c r="C18" s="385">
        <f>VLOOKUP(B18,'7'!$B$7:$C$26,2,FALSE)</f>
        <v>0</v>
      </c>
      <c r="D18" s="385">
        <f>HLOOKUP(B18,'11'!$D$6:$W$75,4,FALSE)</f>
        <v>0</v>
      </c>
      <c r="E18" s="702"/>
      <c r="F18" s="394" t="str">
        <f t="shared" si="0"/>
        <v>Gerai</v>
      </c>
      <c r="G18" s="389">
        <f t="shared" si="1"/>
        <v>0</v>
      </c>
    </row>
    <row r="19" spans="1:7" x14ac:dyDescent="0.25">
      <c r="A19" s="2" t="s">
        <v>627</v>
      </c>
      <c r="B19" s="701" t="s">
        <v>44</v>
      </c>
      <c r="C19" s="385">
        <f>VLOOKUP(B19,'7'!$B$7:$C$26,2,FALSE)</f>
        <v>0</v>
      </c>
      <c r="D19" s="385">
        <f>HLOOKUP(B19,'11'!$D$6:$W$75,4,FALSE)</f>
        <v>0</v>
      </c>
      <c r="E19" s="702"/>
      <c r="F19" s="394" t="str">
        <f t="shared" si="0"/>
        <v>Gerai</v>
      </c>
      <c r="G19" s="389">
        <f t="shared" si="1"/>
        <v>0</v>
      </c>
    </row>
    <row r="20" spans="1:7" x14ac:dyDescent="0.25">
      <c r="A20" s="2" t="s">
        <v>628</v>
      </c>
      <c r="B20" s="701" t="s">
        <v>45</v>
      </c>
      <c r="C20" s="385">
        <f>VLOOKUP(B20,'7'!$B$7:$C$26,2,FALSE)</f>
        <v>0</v>
      </c>
      <c r="D20" s="385">
        <f>HLOOKUP(B20,'11'!$D$6:$W$75,4,FALSE)</f>
        <v>0</v>
      </c>
      <c r="E20" s="702"/>
      <c r="F20" s="394" t="str">
        <f t="shared" si="0"/>
        <v>Gerai</v>
      </c>
      <c r="G20" s="389">
        <f t="shared" si="1"/>
        <v>0</v>
      </c>
    </row>
    <row r="21" spans="1:7" x14ac:dyDescent="0.25">
      <c r="A21" s="2" t="s">
        <v>629</v>
      </c>
      <c r="B21" s="701" t="s">
        <v>46</v>
      </c>
      <c r="C21" s="385">
        <f>VLOOKUP(B21,'7'!$B$7:$C$26,2,FALSE)</f>
        <v>0</v>
      </c>
      <c r="D21" s="385">
        <f>HLOOKUP(B21,'11'!$D$6:$W$75,4,FALSE)</f>
        <v>0</v>
      </c>
      <c r="E21" s="702"/>
      <c r="F21" s="394" t="str">
        <f t="shared" si="0"/>
        <v>Gerai</v>
      </c>
      <c r="G21" s="389">
        <f t="shared" si="1"/>
        <v>0</v>
      </c>
    </row>
    <row r="22" spans="1:7" x14ac:dyDescent="0.25">
      <c r="A22" s="2" t="s">
        <v>630</v>
      </c>
      <c r="B22" s="701" t="s">
        <v>47</v>
      </c>
      <c r="C22" s="385">
        <f>VLOOKUP(B22,'7'!$B$7:$C$26,2,FALSE)</f>
        <v>0</v>
      </c>
      <c r="D22" s="385">
        <f>HLOOKUP(B22,'11'!$D$6:$W$75,4,FALSE)</f>
        <v>0</v>
      </c>
      <c r="E22" s="702"/>
      <c r="F22" s="394" t="str">
        <f t="shared" si="0"/>
        <v>Gerai</v>
      </c>
      <c r="G22" s="389">
        <f t="shared" si="1"/>
        <v>0</v>
      </c>
    </row>
    <row r="23" spans="1:7" x14ac:dyDescent="0.25">
      <c r="A23" s="2" t="s">
        <v>631</v>
      </c>
      <c r="B23" s="701" t="s">
        <v>48</v>
      </c>
      <c r="C23" s="385">
        <f>VLOOKUP(B23,'7'!$B$7:$C$26,2,FALSE)</f>
        <v>0</v>
      </c>
      <c r="D23" s="385">
        <f>HLOOKUP(B23,'11'!$D$6:$W$75,4,FALSE)</f>
        <v>0</v>
      </c>
      <c r="E23" s="702"/>
      <c r="F23" s="394" t="str">
        <f t="shared" si="0"/>
        <v>Gerai</v>
      </c>
      <c r="G23" s="389">
        <f t="shared" si="1"/>
        <v>0</v>
      </c>
    </row>
    <row r="24" spans="1:7" x14ac:dyDescent="0.25">
      <c r="A24" s="2" t="s">
        <v>632</v>
      </c>
      <c r="B24" s="701" t="s">
        <v>49</v>
      </c>
      <c r="C24" s="385">
        <f>VLOOKUP(B24,'7'!$B$7:$C$26,2,FALSE)</f>
        <v>0</v>
      </c>
      <c r="D24" s="385">
        <f>HLOOKUP(B24,'11'!$D$6:$W$75,4,FALSE)</f>
        <v>0</v>
      </c>
      <c r="E24" s="702"/>
      <c r="F24" s="394" t="str">
        <f t="shared" si="0"/>
        <v>Gerai</v>
      </c>
      <c r="G24" s="389">
        <f t="shared" si="1"/>
        <v>0</v>
      </c>
    </row>
    <row r="25" spans="1:7" x14ac:dyDescent="0.25">
      <c r="A25" s="2" t="s">
        <v>633</v>
      </c>
      <c r="B25" s="701" t="s">
        <v>50</v>
      </c>
      <c r="C25" s="385">
        <f>VLOOKUP(B25,'7'!$B$7:$C$26,2,FALSE)</f>
        <v>0</v>
      </c>
      <c r="D25" s="385">
        <f>HLOOKUP(B25,'11'!$D$6:$W$75,4,FALSE)</f>
        <v>0</v>
      </c>
      <c r="E25" s="702"/>
      <c r="F25" s="394" t="str">
        <f t="shared" si="0"/>
        <v>Gerai</v>
      </c>
      <c r="G25" s="389">
        <f t="shared" si="1"/>
        <v>0</v>
      </c>
    </row>
    <row r="26" spans="1:7" x14ac:dyDescent="0.25">
      <c r="A26" s="2" t="s">
        <v>634</v>
      </c>
      <c r="B26" s="701" t="s">
        <v>51</v>
      </c>
      <c r="C26" s="385">
        <f>VLOOKUP(B26,'7'!$B$7:$C$26,2,FALSE)</f>
        <v>0</v>
      </c>
      <c r="D26" s="385">
        <f>HLOOKUP(B26,'11'!$D$6:$W$75,4,FALSE)</f>
        <v>0</v>
      </c>
      <c r="E26" s="702"/>
      <c r="F26" s="394" t="str">
        <f t="shared" si="0"/>
        <v>Gerai</v>
      </c>
      <c r="G26" s="389">
        <f t="shared" si="1"/>
        <v>0</v>
      </c>
    </row>
    <row r="27" spans="1:7" x14ac:dyDescent="0.25">
      <c r="A27" s="2" t="s">
        <v>1363</v>
      </c>
      <c r="B27" s="701" t="s">
        <v>52</v>
      </c>
      <c r="C27" s="385">
        <f>VLOOKUP(B27,'7'!$B$7:$C$26,2,FALSE)</f>
        <v>0</v>
      </c>
      <c r="D27" s="385">
        <f>HLOOKUP(B27,'11'!$D$6:$W$75,4,FALSE)</f>
        <v>0</v>
      </c>
      <c r="E27" s="702"/>
      <c r="F27" s="394" t="str">
        <f t="shared" si="0"/>
        <v>Gerai</v>
      </c>
      <c r="G27" s="389">
        <f t="shared" si="1"/>
        <v>0</v>
      </c>
    </row>
    <row r="28" spans="1:7" ht="30" x14ac:dyDescent="0.25">
      <c r="A28" s="2" t="s">
        <v>1364</v>
      </c>
      <c r="B28" s="398" t="s">
        <v>140</v>
      </c>
      <c r="C28" s="186" t="str">
        <f>'6'!C9</f>
        <v>Ekonomikos augimas ir darbo vietų kūrimas kaimo vietovėse. BŽŪP projektais remiamas naujų darbo vietų kūrimas</v>
      </c>
      <c r="D28" s="384"/>
      <c r="E28" s="399"/>
      <c r="F28" s="393"/>
      <c r="G28" s="388"/>
    </row>
    <row r="29" spans="1:7" ht="45" x14ac:dyDescent="0.25">
      <c r="A29" s="2" t="s">
        <v>1366</v>
      </c>
      <c r="B29" s="701" t="s">
        <v>0</v>
      </c>
      <c r="C29" s="385" t="str">
        <f>VLOOKUP(B29,'7'!$B$7:$C$26,2,FALSE)</f>
        <v>Ekonominės rajono plėtros skatinimas, kuriant naujus verslus rajone</v>
      </c>
      <c r="D29" s="385">
        <f>HLOOKUP(B29,'11'!$D$6:$W$75,20,FALSE)</f>
        <v>4</v>
      </c>
      <c r="E29" s="702" t="s">
        <v>1797</v>
      </c>
      <c r="F29" s="394" t="str">
        <f>IF(AND(D29&gt;0,ISBLANK(E29)),"Trūksta pagrindimo","Gerai")</f>
        <v>Gerai</v>
      </c>
      <c r="G29" s="389">
        <f t="shared" si="1"/>
        <v>142</v>
      </c>
    </row>
    <row r="30" spans="1:7" ht="45" x14ac:dyDescent="0.25">
      <c r="A30" s="2" t="s">
        <v>1367</v>
      </c>
      <c r="B30" s="701" t="s">
        <v>1</v>
      </c>
      <c r="C30" s="385" t="str">
        <f>VLOOKUP(B30,'7'!$B$7:$C$26,2,FALSE)</f>
        <v>Ekonominės rajono plėtros skatinimas, plėtojant esamus rajono verslus</v>
      </c>
      <c r="D30" s="385">
        <f>HLOOKUP(B30,'11'!$D$6:$W$75,20,FALSE)</f>
        <v>6</v>
      </c>
      <c r="E30" s="702" t="s">
        <v>1798</v>
      </c>
      <c r="F30" s="394" t="str">
        <f t="shared" ref="F30:F48" si="2">IF(AND(D30&gt;0,ISBLANK(E30)),"Trūksta pagrindimo","Gerai")</f>
        <v>Gerai</v>
      </c>
      <c r="G30" s="389">
        <f t="shared" si="1"/>
        <v>145</v>
      </c>
    </row>
    <row r="31" spans="1:7" ht="45" x14ac:dyDescent="0.25">
      <c r="A31" s="2" t="s">
        <v>1368</v>
      </c>
      <c r="B31" s="701" t="s">
        <v>2</v>
      </c>
      <c r="C31" s="385" t="str">
        <f>VLOOKUP(B31,'7'!$B$7:$C$26,2,FALSE)</f>
        <v>Skaitmeninimo skatinimas žemės ūkio sektoriuje</v>
      </c>
      <c r="D31" s="385">
        <f>HLOOKUP(B31,'11'!$D$6:$W$75,20,FALSE)</f>
        <v>1</v>
      </c>
      <c r="E31" s="702" t="s">
        <v>1799</v>
      </c>
      <c r="F31" s="394" t="str">
        <f t="shared" si="2"/>
        <v>Gerai</v>
      </c>
      <c r="G31" s="389">
        <f t="shared" si="1"/>
        <v>142</v>
      </c>
    </row>
    <row r="32" spans="1:7" ht="45" x14ac:dyDescent="0.25">
      <c r="A32" s="2" t="s">
        <v>1369</v>
      </c>
      <c r="B32" s="701" t="s">
        <v>3</v>
      </c>
      <c r="C32" s="385" t="str">
        <f>VLOOKUP(B32,'7'!$B$7:$C$26,2,FALSE)</f>
        <v>NVO socialinio verslo kūrimas ir plėtra</v>
      </c>
      <c r="D32" s="385">
        <f>HLOOKUP(B32,'11'!$D$6:$W$75,20,FALSE)</f>
        <v>1</v>
      </c>
      <c r="E32" s="702" t="s">
        <v>1799</v>
      </c>
      <c r="F32" s="394" t="str">
        <f t="shared" si="2"/>
        <v>Gerai</v>
      </c>
      <c r="G32" s="389">
        <f t="shared" si="1"/>
        <v>142</v>
      </c>
    </row>
    <row r="33" spans="1:7" x14ac:dyDescent="0.25">
      <c r="A33" s="2" t="s">
        <v>1370</v>
      </c>
      <c r="B33" s="701" t="s">
        <v>4</v>
      </c>
      <c r="C33" s="385" t="str">
        <f>VLOOKUP(B33,'7'!$B$7:$C$26,2,FALSE)</f>
        <v>Bendruomeninių verslumo iniciatyvų kūrimas ir plėtra</v>
      </c>
      <c r="D33" s="385">
        <f>HLOOKUP(B33,'11'!$D$6:$W$75,20,FALSE)</f>
        <v>0</v>
      </c>
      <c r="E33" s="702"/>
      <c r="F33" s="394" t="str">
        <f t="shared" si="2"/>
        <v>Gerai</v>
      </c>
      <c r="G33" s="389">
        <f t="shared" si="1"/>
        <v>0</v>
      </c>
    </row>
    <row r="34" spans="1:7" ht="30" x14ac:dyDescent="0.25">
      <c r="A34" s="2" t="s">
        <v>1371</v>
      </c>
      <c r="B34" s="701" t="s">
        <v>5</v>
      </c>
      <c r="C34" s="385" t="str">
        <f>VLOOKUP(B34,'7'!$B$7:$C$26,2,FALSE)</f>
        <v>Viešųjų paslaugų ir infrastruktūros prieinamumas vietos bendruomenei didinimas</v>
      </c>
      <c r="D34" s="385">
        <f>HLOOKUP(B34,'11'!$D$6:$W$75,20,FALSE)</f>
        <v>0</v>
      </c>
      <c r="E34" s="702"/>
      <c r="F34" s="394" t="str">
        <f t="shared" si="2"/>
        <v>Gerai</v>
      </c>
      <c r="G34" s="389">
        <f t="shared" si="1"/>
        <v>0</v>
      </c>
    </row>
    <row r="35" spans="1:7" x14ac:dyDescent="0.25">
      <c r="A35" s="2" t="s">
        <v>1372</v>
      </c>
      <c r="B35" s="701" t="s">
        <v>6</v>
      </c>
      <c r="C35" s="385" t="str">
        <f>VLOOKUP(B35,'7'!$B$7:$C$26,2,FALSE)</f>
        <v>NVO iniciatyvų skatinimas, kultūros tradicijų, amatų saugojimas ir sklaida</v>
      </c>
      <c r="D35" s="385">
        <f>HLOOKUP(B35,'11'!$D$6:$W$75,20,FALSE)</f>
        <v>0</v>
      </c>
      <c r="E35" s="702"/>
      <c r="F35" s="394" t="str">
        <f t="shared" si="2"/>
        <v>Gerai</v>
      </c>
      <c r="G35" s="389">
        <f t="shared" si="1"/>
        <v>0</v>
      </c>
    </row>
    <row r="36" spans="1:7" x14ac:dyDescent="0.25">
      <c r="A36" s="2" t="s">
        <v>1373</v>
      </c>
      <c r="B36" s="701" t="s">
        <v>7</v>
      </c>
      <c r="C36" s="385" t="str">
        <f>VLOOKUP(B36,'7'!$B$7:$C$26,2,FALSE)</f>
        <v>Vietos projektų pareiškėjų ir vykdytojų mokymas, įgūdžių įgijimas</v>
      </c>
      <c r="D36" s="385">
        <f>HLOOKUP(B36,'11'!$D$6:$W$75,20,FALSE)</f>
        <v>0</v>
      </c>
      <c r="E36" s="702"/>
      <c r="F36" s="394" t="str">
        <f t="shared" si="2"/>
        <v>Gerai</v>
      </c>
      <c r="G36" s="389">
        <f t="shared" si="1"/>
        <v>0</v>
      </c>
    </row>
    <row r="37" spans="1:7" x14ac:dyDescent="0.25">
      <c r="A37" s="2" t="s">
        <v>1374</v>
      </c>
      <c r="B37" s="701" t="s">
        <v>8</v>
      </c>
      <c r="C37" s="385" t="str">
        <f>VLOOKUP(B37,'7'!$B$7:$C$26,2,FALSE)</f>
        <v>Teritorinio VVG bendradarbiavimo skatinimas</v>
      </c>
      <c r="D37" s="385">
        <f>HLOOKUP(B37,'11'!$D$6:$W$75,20,FALSE)</f>
        <v>0</v>
      </c>
      <c r="E37" s="702"/>
      <c r="F37" s="394" t="str">
        <f t="shared" si="2"/>
        <v>Gerai</v>
      </c>
      <c r="G37" s="389">
        <f t="shared" si="1"/>
        <v>0</v>
      </c>
    </row>
    <row r="38" spans="1:7" x14ac:dyDescent="0.25">
      <c r="A38" s="2" t="s">
        <v>1375</v>
      </c>
      <c r="B38" s="701" t="s">
        <v>9</v>
      </c>
      <c r="C38" s="385">
        <f>VLOOKUP(B38,'7'!$B$7:$C$26,2,FALSE)</f>
        <v>0</v>
      </c>
      <c r="D38" s="385">
        <f>HLOOKUP(B38,'11'!$D$6:$W$75,20,FALSE)</f>
        <v>0</v>
      </c>
      <c r="E38" s="702"/>
      <c r="F38" s="394" t="str">
        <f t="shared" si="2"/>
        <v>Gerai</v>
      </c>
      <c r="G38" s="389">
        <f t="shared" si="1"/>
        <v>0</v>
      </c>
    </row>
    <row r="39" spans="1:7" x14ac:dyDescent="0.25">
      <c r="A39" s="2" t="s">
        <v>1376</v>
      </c>
      <c r="B39" s="701" t="s">
        <v>43</v>
      </c>
      <c r="C39" s="385">
        <f>VLOOKUP(B39,'7'!$B$7:$C$26,2,FALSE)</f>
        <v>0</v>
      </c>
      <c r="D39" s="385">
        <f>HLOOKUP(B39,'11'!$D$6:$W$75,20,FALSE)</f>
        <v>0</v>
      </c>
      <c r="E39" s="702"/>
      <c r="F39" s="394" t="str">
        <f t="shared" si="2"/>
        <v>Gerai</v>
      </c>
      <c r="G39" s="389">
        <f t="shared" si="1"/>
        <v>0</v>
      </c>
    </row>
    <row r="40" spans="1:7" x14ac:dyDescent="0.25">
      <c r="A40" s="2" t="s">
        <v>1377</v>
      </c>
      <c r="B40" s="701" t="s">
        <v>44</v>
      </c>
      <c r="C40" s="385">
        <f>VLOOKUP(B40,'7'!$B$7:$C$26,2,FALSE)</f>
        <v>0</v>
      </c>
      <c r="D40" s="385">
        <f>HLOOKUP(B40,'11'!$D$6:$W$75,20,FALSE)</f>
        <v>0</v>
      </c>
      <c r="E40" s="702"/>
      <c r="F40" s="394" t="str">
        <f t="shared" si="2"/>
        <v>Gerai</v>
      </c>
      <c r="G40" s="389">
        <f t="shared" si="1"/>
        <v>0</v>
      </c>
    </row>
    <row r="41" spans="1:7" x14ac:dyDescent="0.25">
      <c r="A41" s="2" t="s">
        <v>1378</v>
      </c>
      <c r="B41" s="701" t="s">
        <v>45</v>
      </c>
      <c r="C41" s="385">
        <f>VLOOKUP(B41,'7'!$B$7:$C$26,2,FALSE)</f>
        <v>0</v>
      </c>
      <c r="D41" s="385">
        <f>HLOOKUP(B41,'11'!$D$6:$W$75,20,FALSE)</f>
        <v>0</v>
      </c>
      <c r="E41" s="702"/>
      <c r="F41" s="394" t="str">
        <f t="shared" si="2"/>
        <v>Gerai</v>
      </c>
      <c r="G41" s="389">
        <f t="shared" si="1"/>
        <v>0</v>
      </c>
    </row>
    <row r="42" spans="1:7" x14ac:dyDescent="0.25">
      <c r="A42" s="2" t="s">
        <v>1379</v>
      </c>
      <c r="B42" s="701" t="s">
        <v>46</v>
      </c>
      <c r="C42" s="385">
        <f>VLOOKUP(B42,'7'!$B$7:$C$26,2,FALSE)</f>
        <v>0</v>
      </c>
      <c r="D42" s="385">
        <f>HLOOKUP(B42,'11'!$D$6:$W$75,20,FALSE)</f>
        <v>0</v>
      </c>
      <c r="E42" s="702"/>
      <c r="F42" s="394" t="str">
        <f t="shared" si="2"/>
        <v>Gerai</v>
      </c>
      <c r="G42" s="389">
        <f t="shared" si="1"/>
        <v>0</v>
      </c>
    </row>
    <row r="43" spans="1:7" x14ac:dyDescent="0.25">
      <c r="A43" s="2" t="s">
        <v>1380</v>
      </c>
      <c r="B43" s="701" t="s">
        <v>47</v>
      </c>
      <c r="C43" s="385">
        <f>VLOOKUP(B43,'7'!$B$7:$C$26,2,FALSE)</f>
        <v>0</v>
      </c>
      <c r="D43" s="385">
        <f>HLOOKUP(B43,'11'!$D$6:$W$75,20,FALSE)</f>
        <v>0</v>
      </c>
      <c r="E43" s="702"/>
      <c r="F43" s="394" t="str">
        <f t="shared" si="2"/>
        <v>Gerai</v>
      </c>
      <c r="G43" s="389">
        <f t="shared" si="1"/>
        <v>0</v>
      </c>
    </row>
    <row r="44" spans="1:7" x14ac:dyDescent="0.25">
      <c r="A44" s="2" t="s">
        <v>1381</v>
      </c>
      <c r="B44" s="701" t="s">
        <v>48</v>
      </c>
      <c r="C44" s="385">
        <f>VLOOKUP(B44,'7'!$B$7:$C$26,2,FALSE)</f>
        <v>0</v>
      </c>
      <c r="D44" s="385">
        <f>HLOOKUP(B44,'11'!$D$6:$W$75,20,FALSE)</f>
        <v>0</v>
      </c>
      <c r="E44" s="702"/>
      <c r="F44" s="394" t="str">
        <f t="shared" si="2"/>
        <v>Gerai</v>
      </c>
      <c r="G44" s="389">
        <f t="shared" si="1"/>
        <v>0</v>
      </c>
    </row>
    <row r="45" spans="1:7" x14ac:dyDescent="0.25">
      <c r="A45" s="2" t="s">
        <v>1382</v>
      </c>
      <c r="B45" s="701" t="s">
        <v>49</v>
      </c>
      <c r="C45" s="385">
        <f>VLOOKUP(B45,'7'!$B$7:$C$26,2,FALSE)</f>
        <v>0</v>
      </c>
      <c r="D45" s="385">
        <f>HLOOKUP(B45,'11'!$D$6:$W$75,20,FALSE)</f>
        <v>0</v>
      </c>
      <c r="E45" s="702"/>
      <c r="F45" s="394" t="str">
        <f t="shared" si="2"/>
        <v>Gerai</v>
      </c>
      <c r="G45" s="389">
        <f t="shared" si="1"/>
        <v>0</v>
      </c>
    </row>
    <row r="46" spans="1:7" x14ac:dyDescent="0.25">
      <c r="A46" s="2" t="s">
        <v>1383</v>
      </c>
      <c r="B46" s="701" t="s">
        <v>50</v>
      </c>
      <c r="C46" s="385">
        <f>VLOOKUP(B46,'7'!$B$7:$C$26,2,FALSE)</f>
        <v>0</v>
      </c>
      <c r="D46" s="385">
        <f>HLOOKUP(B46,'11'!$D$6:$W$75,20,FALSE)</f>
        <v>0</v>
      </c>
      <c r="E46" s="702"/>
      <c r="F46" s="394" t="str">
        <f t="shared" si="2"/>
        <v>Gerai</v>
      </c>
      <c r="G46" s="389">
        <f t="shared" si="1"/>
        <v>0</v>
      </c>
    </row>
    <row r="47" spans="1:7" x14ac:dyDescent="0.25">
      <c r="A47" s="2" t="s">
        <v>1384</v>
      </c>
      <c r="B47" s="701" t="s">
        <v>51</v>
      </c>
      <c r="C47" s="385">
        <f>VLOOKUP(B47,'7'!$B$7:$C$26,2,FALSE)</f>
        <v>0</v>
      </c>
      <c r="D47" s="385">
        <f>HLOOKUP(B47,'11'!$D$6:$W$75,20,FALSE)</f>
        <v>0</v>
      </c>
      <c r="E47" s="702"/>
      <c r="F47" s="394" t="str">
        <f t="shared" si="2"/>
        <v>Gerai</v>
      </c>
      <c r="G47" s="389">
        <f t="shared" si="1"/>
        <v>0</v>
      </c>
    </row>
    <row r="48" spans="1:7" x14ac:dyDescent="0.25">
      <c r="A48" s="2" t="s">
        <v>1385</v>
      </c>
      <c r="B48" s="701" t="s">
        <v>52</v>
      </c>
      <c r="C48" s="385">
        <f>VLOOKUP(B48,'7'!$B$7:$C$26,2,FALSE)</f>
        <v>0</v>
      </c>
      <c r="D48" s="385">
        <f>HLOOKUP(B48,'11'!$D$6:$W$75,20,FALSE)</f>
        <v>0</v>
      </c>
      <c r="E48" s="702"/>
      <c r="F48" s="394" t="str">
        <f t="shared" si="2"/>
        <v>Gerai</v>
      </c>
      <c r="G48" s="389">
        <f t="shared" si="1"/>
        <v>0</v>
      </c>
    </row>
    <row r="49" spans="1:7" ht="45" x14ac:dyDescent="0.25">
      <c r="A49" s="2" t="s">
        <v>1386</v>
      </c>
      <c r="B49" s="398" t="s">
        <v>141</v>
      </c>
      <c r="C49" s="186" t="str">
        <f>'6'!C10</f>
        <v>Kaimo ekonomikos plėtojimas. Kaimo verslo įmonių, įskaitant bioekonomikos įmones, kuriamų naudojantis pagal BŽŪP skiriama parama, skaičius</v>
      </c>
      <c r="D49" s="384"/>
      <c r="E49" s="399"/>
      <c r="F49" s="393"/>
      <c r="G49" s="388"/>
    </row>
    <row r="50" spans="1:7" ht="60" x14ac:dyDescent="0.25">
      <c r="A50" s="2" t="s">
        <v>1387</v>
      </c>
      <c r="B50" s="701" t="s">
        <v>0</v>
      </c>
      <c r="C50" s="385" t="str">
        <f>VLOOKUP(B50,'7'!$B$7:$C$26,2,FALSE)</f>
        <v>Ekonominės rajono plėtros skatinimas, kuriant naujus verslus rajone</v>
      </c>
      <c r="D50" s="385">
        <f>HLOOKUP(B50,'11'!$D$6:$W$75,38,FALSE)</f>
        <v>4</v>
      </c>
      <c r="E50" s="702" t="s">
        <v>1800</v>
      </c>
      <c r="F50" s="394" t="str">
        <f>IF(AND(D50&gt;0,ISBLANK(E50)),"Trūksta pagrindimo","Gerai")</f>
        <v>Gerai</v>
      </c>
      <c r="G50" s="389">
        <f t="shared" si="1"/>
        <v>182</v>
      </c>
    </row>
    <row r="51" spans="1:7" ht="60" x14ac:dyDescent="0.25">
      <c r="A51" s="2" t="s">
        <v>1388</v>
      </c>
      <c r="B51" s="701" t="s">
        <v>1</v>
      </c>
      <c r="C51" s="385" t="str">
        <f>VLOOKUP(B51,'7'!$B$7:$C$26,2,FALSE)</f>
        <v>Ekonominės rajono plėtros skatinimas, plėtojant esamus rajono verslus</v>
      </c>
      <c r="D51" s="385">
        <f>HLOOKUP(B51,'11'!$D$6:$W$75,38,FALSE)</f>
        <v>4</v>
      </c>
      <c r="E51" s="702" t="s">
        <v>1800</v>
      </c>
      <c r="F51" s="394" t="str">
        <f t="shared" ref="F51:F69" si="3">IF(AND(D51&gt;0,ISBLANK(E51)),"Trūksta pagrindimo","Gerai")</f>
        <v>Gerai</v>
      </c>
      <c r="G51" s="389">
        <f t="shared" si="1"/>
        <v>182</v>
      </c>
    </row>
    <row r="52" spans="1:7" x14ac:dyDescent="0.25">
      <c r="A52" s="2" t="s">
        <v>1389</v>
      </c>
      <c r="B52" s="701" t="s">
        <v>2</v>
      </c>
      <c r="C52" s="385" t="str">
        <f>VLOOKUP(B52,'7'!$B$7:$C$26,2,FALSE)</f>
        <v>Skaitmeninimo skatinimas žemės ūkio sektoriuje</v>
      </c>
      <c r="D52" s="385">
        <f>HLOOKUP(B52,'11'!$D$6:$W$75,38,FALSE)</f>
        <v>0</v>
      </c>
      <c r="E52" s="702"/>
      <c r="F52" s="394" t="str">
        <f t="shared" si="3"/>
        <v>Gerai</v>
      </c>
      <c r="G52" s="389">
        <f t="shared" si="1"/>
        <v>0</v>
      </c>
    </row>
    <row r="53" spans="1:7" ht="45" x14ac:dyDescent="0.25">
      <c r="A53" s="2" t="s">
        <v>1390</v>
      </c>
      <c r="B53" s="701" t="s">
        <v>3</v>
      </c>
      <c r="C53" s="385" t="str">
        <f>VLOOKUP(B53,'7'!$B$7:$C$26,2,FALSE)</f>
        <v>NVO socialinio verslo kūrimas ir plėtra</v>
      </c>
      <c r="D53" s="385">
        <f>HLOOKUP(B53,'11'!$D$6:$W$75,38,FALSE)</f>
        <v>1</v>
      </c>
      <c r="E53" s="702" t="s">
        <v>1801</v>
      </c>
      <c r="F53" s="394" t="str">
        <f t="shared" si="3"/>
        <v>Gerai</v>
      </c>
      <c r="G53" s="389">
        <f t="shared" si="1"/>
        <v>141</v>
      </c>
    </row>
    <row r="54" spans="1:7" ht="45" x14ac:dyDescent="0.25">
      <c r="A54" s="2" t="s">
        <v>1391</v>
      </c>
      <c r="B54" s="701" t="s">
        <v>4</v>
      </c>
      <c r="C54" s="385" t="str">
        <f>VLOOKUP(B54,'7'!$B$7:$C$26,2,FALSE)</f>
        <v>Bendruomeninių verslumo iniciatyvų kūrimas ir plėtra</v>
      </c>
      <c r="D54" s="385">
        <f>HLOOKUP(B54,'11'!$D$6:$W$75,38,FALSE)</f>
        <v>6</v>
      </c>
      <c r="E54" s="702" t="s">
        <v>1860</v>
      </c>
      <c r="F54" s="394" t="str">
        <f t="shared" si="3"/>
        <v>Gerai</v>
      </c>
      <c r="G54" s="389">
        <f t="shared" si="1"/>
        <v>140</v>
      </c>
    </row>
    <row r="55" spans="1:7" ht="30" x14ac:dyDescent="0.25">
      <c r="A55" s="2" t="s">
        <v>1392</v>
      </c>
      <c r="B55" s="701" t="s">
        <v>5</v>
      </c>
      <c r="C55" s="385" t="str">
        <f>VLOOKUP(B55,'7'!$B$7:$C$26,2,FALSE)</f>
        <v>Viešųjų paslaugų ir infrastruktūros prieinamumas vietos bendruomenei didinimas</v>
      </c>
      <c r="D55" s="385">
        <f>HLOOKUP(B55,'11'!$D$6:$W$75,38,FALSE)</f>
        <v>0</v>
      </c>
      <c r="E55" s="702"/>
      <c r="F55" s="394" t="str">
        <f t="shared" si="3"/>
        <v>Gerai</v>
      </c>
      <c r="G55" s="389">
        <f t="shared" si="1"/>
        <v>0</v>
      </c>
    </row>
    <row r="56" spans="1:7" x14ac:dyDescent="0.25">
      <c r="A56" s="2" t="s">
        <v>1393</v>
      </c>
      <c r="B56" s="701" t="s">
        <v>6</v>
      </c>
      <c r="C56" s="385" t="str">
        <f>VLOOKUP(B56,'7'!$B$7:$C$26,2,FALSE)</f>
        <v>NVO iniciatyvų skatinimas, kultūros tradicijų, amatų saugojimas ir sklaida</v>
      </c>
      <c r="D56" s="385">
        <f>HLOOKUP(B56,'11'!$D$6:$W$75,38,FALSE)</f>
        <v>0</v>
      </c>
      <c r="E56" s="702"/>
      <c r="F56" s="394" t="str">
        <f t="shared" si="3"/>
        <v>Gerai</v>
      </c>
      <c r="G56" s="389">
        <f t="shared" si="1"/>
        <v>0</v>
      </c>
    </row>
    <row r="57" spans="1:7" x14ac:dyDescent="0.25">
      <c r="A57" s="2" t="s">
        <v>1394</v>
      </c>
      <c r="B57" s="701" t="s">
        <v>7</v>
      </c>
      <c r="C57" s="385" t="str">
        <f>VLOOKUP(B57,'7'!$B$7:$C$26,2,FALSE)</f>
        <v>Vietos projektų pareiškėjų ir vykdytojų mokymas, įgūdžių įgijimas</v>
      </c>
      <c r="D57" s="385">
        <f>HLOOKUP(B57,'11'!$D$6:$W$75,38,FALSE)</f>
        <v>0</v>
      </c>
      <c r="E57" s="702"/>
      <c r="F57" s="394" t="str">
        <f t="shared" si="3"/>
        <v>Gerai</v>
      </c>
      <c r="G57" s="389">
        <f t="shared" si="1"/>
        <v>0</v>
      </c>
    </row>
    <row r="58" spans="1:7" x14ac:dyDescent="0.25">
      <c r="A58" s="2" t="s">
        <v>1395</v>
      </c>
      <c r="B58" s="701" t="s">
        <v>8</v>
      </c>
      <c r="C58" s="385" t="str">
        <f>VLOOKUP(B58,'7'!$B$7:$C$26,2,FALSE)</f>
        <v>Teritorinio VVG bendradarbiavimo skatinimas</v>
      </c>
      <c r="D58" s="385">
        <f>HLOOKUP(B58,'11'!$D$6:$W$75,38,FALSE)</f>
        <v>0</v>
      </c>
      <c r="E58" s="702"/>
      <c r="F58" s="394" t="str">
        <f t="shared" si="3"/>
        <v>Gerai</v>
      </c>
      <c r="G58" s="389">
        <f t="shared" si="1"/>
        <v>0</v>
      </c>
    </row>
    <row r="59" spans="1:7" x14ac:dyDescent="0.25">
      <c r="A59" s="2" t="s">
        <v>1396</v>
      </c>
      <c r="B59" s="701" t="s">
        <v>9</v>
      </c>
      <c r="C59" s="385">
        <f>VLOOKUP(B59,'7'!$B$7:$C$26,2,FALSE)</f>
        <v>0</v>
      </c>
      <c r="D59" s="385">
        <f>HLOOKUP(B59,'11'!$D$6:$W$75,38,FALSE)</f>
        <v>0</v>
      </c>
      <c r="E59" s="702"/>
      <c r="F59" s="394" t="str">
        <f t="shared" si="3"/>
        <v>Gerai</v>
      </c>
      <c r="G59" s="389">
        <f t="shared" si="1"/>
        <v>0</v>
      </c>
    </row>
    <row r="60" spans="1:7" x14ac:dyDescent="0.25">
      <c r="A60" s="2" t="s">
        <v>1397</v>
      </c>
      <c r="B60" s="701" t="s">
        <v>43</v>
      </c>
      <c r="C60" s="385">
        <f>VLOOKUP(B60,'7'!$B$7:$C$26,2,FALSE)</f>
        <v>0</v>
      </c>
      <c r="D60" s="385">
        <f>HLOOKUP(B60,'11'!$D$6:$W$75,38,FALSE)</f>
        <v>0</v>
      </c>
      <c r="E60" s="702"/>
      <c r="F60" s="394" t="str">
        <f t="shared" si="3"/>
        <v>Gerai</v>
      </c>
      <c r="G60" s="389">
        <f t="shared" si="1"/>
        <v>0</v>
      </c>
    </row>
    <row r="61" spans="1:7" x14ac:dyDescent="0.25">
      <c r="A61" s="2" t="s">
        <v>1398</v>
      </c>
      <c r="B61" s="701" t="s">
        <v>44</v>
      </c>
      <c r="C61" s="385">
        <f>VLOOKUP(B61,'7'!$B$7:$C$26,2,FALSE)</f>
        <v>0</v>
      </c>
      <c r="D61" s="385">
        <f>HLOOKUP(B61,'11'!$D$6:$W$75,38,FALSE)</f>
        <v>0</v>
      </c>
      <c r="E61" s="702"/>
      <c r="F61" s="394" t="str">
        <f t="shared" si="3"/>
        <v>Gerai</v>
      </c>
      <c r="G61" s="389">
        <f t="shared" si="1"/>
        <v>0</v>
      </c>
    </row>
    <row r="62" spans="1:7" x14ac:dyDescent="0.25">
      <c r="A62" s="2" t="s">
        <v>1399</v>
      </c>
      <c r="B62" s="701" t="s">
        <v>45</v>
      </c>
      <c r="C62" s="385">
        <f>VLOOKUP(B62,'7'!$B$7:$C$26,2,FALSE)</f>
        <v>0</v>
      </c>
      <c r="D62" s="385">
        <f>HLOOKUP(B62,'11'!$D$6:$W$75,38,FALSE)</f>
        <v>0</v>
      </c>
      <c r="E62" s="702"/>
      <c r="F62" s="394" t="str">
        <f t="shared" si="3"/>
        <v>Gerai</v>
      </c>
      <c r="G62" s="389">
        <f t="shared" si="1"/>
        <v>0</v>
      </c>
    </row>
    <row r="63" spans="1:7" x14ac:dyDescent="0.25">
      <c r="A63" s="2" t="s">
        <v>1400</v>
      </c>
      <c r="B63" s="701" t="s">
        <v>46</v>
      </c>
      <c r="C63" s="385">
        <f>VLOOKUP(B63,'7'!$B$7:$C$26,2,FALSE)</f>
        <v>0</v>
      </c>
      <c r="D63" s="385">
        <f>HLOOKUP(B63,'11'!$D$6:$W$75,38,FALSE)</f>
        <v>0</v>
      </c>
      <c r="E63" s="702"/>
      <c r="F63" s="394" t="str">
        <f t="shared" si="3"/>
        <v>Gerai</v>
      </c>
      <c r="G63" s="389">
        <f t="shared" si="1"/>
        <v>0</v>
      </c>
    </row>
    <row r="64" spans="1:7" x14ac:dyDescent="0.25">
      <c r="A64" s="2" t="s">
        <v>1401</v>
      </c>
      <c r="B64" s="701" t="s">
        <v>47</v>
      </c>
      <c r="C64" s="385">
        <f>VLOOKUP(B64,'7'!$B$7:$C$26,2,FALSE)</f>
        <v>0</v>
      </c>
      <c r="D64" s="385">
        <f>HLOOKUP(B64,'11'!$D$6:$W$75,38,FALSE)</f>
        <v>0</v>
      </c>
      <c r="E64" s="702"/>
      <c r="F64" s="394" t="str">
        <f t="shared" si="3"/>
        <v>Gerai</v>
      </c>
      <c r="G64" s="389">
        <f t="shared" si="1"/>
        <v>0</v>
      </c>
    </row>
    <row r="65" spans="1:7" x14ac:dyDescent="0.25">
      <c r="A65" s="2" t="s">
        <v>1402</v>
      </c>
      <c r="B65" s="701" t="s">
        <v>48</v>
      </c>
      <c r="C65" s="385">
        <f>VLOOKUP(B65,'7'!$B$7:$C$26,2,FALSE)</f>
        <v>0</v>
      </c>
      <c r="D65" s="385">
        <f>HLOOKUP(B65,'11'!$D$6:$W$75,38,FALSE)</f>
        <v>0</v>
      </c>
      <c r="E65" s="702"/>
      <c r="F65" s="394" t="str">
        <f t="shared" si="3"/>
        <v>Gerai</v>
      </c>
      <c r="G65" s="389">
        <f t="shared" si="1"/>
        <v>0</v>
      </c>
    </row>
    <row r="66" spans="1:7" x14ac:dyDescent="0.25">
      <c r="A66" s="2" t="s">
        <v>1403</v>
      </c>
      <c r="B66" s="701" t="s">
        <v>49</v>
      </c>
      <c r="C66" s="385">
        <f>VLOOKUP(B66,'7'!$B$7:$C$26,2,FALSE)</f>
        <v>0</v>
      </c>
      <c r="D66" s="385">
        <f>HLOOKUP(B66,'11'!$D$6:$W$75,38,FALSE)</f>
        <v>0</v>
      </c>
      <c r="E66" s="702"/>
      <c r="F66" s="394" t="str">
        <f t="shared" si="3"/>
        <v>Gerai</v>
      </c>
      <c r="G66" s="389">
        <f t="shared" si="1"/>
        <v>0</v>
      </c>
    </row>
    <row r="67" spans="1:7" x14ac:dyDescent="0.25">
      <c r="A67" s="2" t="s">
        <v>1404</v>
      </c>
      <c r="B67" s="701" t="s">
        <v>50</v>
      </c>
      <c r="C67" s="385">
        <f>VLOOKUP(B67,'7'!$B$7:$C$26,2,FALSE)</f>
        <v>0</v>
      </c>
      <c r="D67" s="385">
        <f>HLOOKUP(B67,'11'!$D$6:$W$75,38,FALSE)</f>
        <v>0</v>
      </c>
      <c r="E67" s="702"/>
      <c r="F67" s="394" t="str">
        <f t="shared" si="3"/>
        <v>Gerai</v>
      </c>
      <c r="G67" s="389">
        <f t="shared" si="1"/>
        <v>0</v>
      </c>
    </row>
    <row r="68" spans="1:7" x14ac:dyDescent="0.25">
      <c r="A68" s="2" t="s">
        <v>1405</v>
      </c>
      <c r="B68" s="701" t="s">
        <v>51</v>
      </c>
      <c r="C68" s="385">
        <f>VLOOKUP(B68,'7'!$B$7:$C$26,2,FALSE)</f>
        <v>0</v>
      </c>
      <c r="D68" s="385">
        <f>HLOOKUP(B68,'11'!$D$6:$W$75,38,FALSE)</f>
        <v>0</v>
      </c>
      <c r="E68" s="702"/>
      <c r="F68" s="394" t="str">
        <f t="shared" si="3"/>
        <v>Gerai</v>
      </c>
      <c r="G68" s="389">
        <f t="shared" si="1"/>
        <v>0</v>
      </c>
    </row>
    <row r="69" spans="1:7" x14ac:dyDescent="0.25">
      <c r="A69" s="2" t="s">
        <v>1406</v>
      </c>
      <c r="B69" s="701" t="s">
        <v>52</v>
      </c>
      <c r="C69" s="385">
        <f>VLOOKUP(B69,'7'!$B$7:$C$26,2,FALSE)</f>
        <v>0</v>
      </c>
      <c r="D69" s="385">
        <f>HLOOKUP(B69,'11'!$D$6:$W$75,38,FALSE)</f>
        <v>0</v>
      </c>
      <c r="E69" s="702"/>
      <c r="F69" s="394" t="str">
        <f t="shared" si="3"/>
        <v>Gerai</v>
      </c>
      <c r="G69" s="389">
        <f t="shared" si="1"/>
        <v>0</v>
      </c>
    </row>
    <row r="70" spans="1:7" ht="45" x14ac:dyDescent="0.25">
      <c r="A70" s="2" t="s">
        <v>1407</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ht="75" x14ac:dyDescent="0.25">
      <c r="A71" s="2" t="s">
        <v>1408</v>
      </c>
      <c r="B71" s="701" t="s">
        <v>0</v>
      </c>
      <c r="C71" s="385" t="str">
        <f>VLOOKUP(B71,'7'!$B$7:$C$26,2,FALSE)</f>
        <v>Ekonominės rajono plėtros skatinimas, kuriant naujus verslus rajone</v>
      </c>
      <c r="D71" s="385">
        <f>HLOOKUP(B71,'11'!$D$6:$W$75,54,FALSE)</f>
        <v>20</v>
      </c>
      <c r="E71" s="702" t="s">
        <v>1802</v>
      </c>
      <c r="F71" s="394" t="str">
        <f>IF(AND(D71&gt;0,ISBLANK(E71)),"Trūksta pagrindimo","Gerai")</f>
        <v>Gerai</v>
      </c>
      <c r="G71" s="389">
        <f t="shared" si="1"/>
        <v>244</v>
      </c>
    </row>
    <row r="72" spans="1:7" ht="75" x14ac:dyDescent="0.25">
      <c r="A72" s="2" t="s">
        <v>1409</v>
      </c>
      <c r="B72" s="701" t="s">
        <v>1</v>
      </c>
      <c r="C72" s="385" t="str">
        <f>VLOOKUP(B72,'7'!$B$7:$C$26,2,FALSE)</f>
        <v>Ekonominės rajono plėtros skatinimas, plėtojant esamus rajono verslus</v>
      </c>
      <c r="D72" s="385">
        <f>HLOOKUP(B72,'11'!$D$6:$W$75,54,FALSE)</f>
        <v>20</v>
      </c>
      <c r="E72" s="702" t="s">
        <v>1802</v>
      </c>
      <c r="F72" s="394" t="str">
        <f t="shared" ref="F72:F90" si="4">IF(AND(D72&gt;0,ISBLANK(E72)),"Trūksta pagrindimo","Gerai")</f>
        <v>Gerai</v>
      </c>
      <c r="G72" s="389">
        <f t="shared" si="1"/>
        <v>244</v>
      </c>
    </row>
    <row r="73" spans="1:7" x14ac:dyDescent="0.25">
      <c r="A73" s="2" t="s">
        <v>1410</v>
      </c>
      <c r="B73" s="701" t="s">
        <v>2</v>
      </c>
      <c r="C73" s="385" t="str">
        <f>VLOOKUP(B73,'7'!$B$7:$C$26,2,FALSE)</f>
        <v>Skaitmeninimo skatinimas žemės ūkio sektoriuje</v>
      </c>
      <c r="D73" s="385">
        <f>HLOOKUP(B73,'11'!$D$6:$W$75,54,FALSE)</f>
        <v>0</v>
      </c>
      <c r="E73" s="702"/>
      <c r="F73" s="394" t="str">
        <f t="shared" si="4"/>
        <v>Gerai</v>
      </c>
      <c r="G73" s="389">
        <f t="shared" ref="G73:G111" si="5">LEN(E73)</f>
        <v>0</v>
      </c>
    </row>
    <row r="74" spans="1:7" ht="60" x14ac:dyDescent="0.25">
      <c r="A74" s="2" t="s">
        <v>1411</v>
      </c>
      <c r="B74" s="701" t="s">
        <v>3</v>
      </c>
      <c r="C74" s="385" t="str">
        <f>VLOOKUP(B74,'7'!$B$7:$C$26,2,FALSE)</f>
        <v>NVO socialinio verslo kūrimas ir plėtra</v>
      </c>
      <c r="D74" s="385">
        <f>HLOOKUP(B74,'11'!$D$6:$W$75,54,FALSE)</f>
        <v>50</v>
      </c>
      <c r="E74" s="702" t="s">
        <v>1803</v>
      </c>
      <c r="F74" s="394" t="str">
        <f t="shared" si="4"/>
        <v>Gerai</v>
      </c>
      <c r="G74" s="389">
        <f t="shared" si="5"/>
        <v>146</v>
      </c>
    </row>
    <row r="75" spans="1:7" ht="75" x14ac:dyDescent="0.25">
      <c r="A75" s="2" t="s">
        <v>1412</v>
      </c>
      <c r="B75" s="701" t="s">
        <v>4</v>
      </c>
      <c r="C75" s="385" t="str">
        <f>VLOOKUP(B75,'7'!$B$7:$C$26,2,FALSE)</f>
        <v>Bendruomeninių verslumo iniciatyvų kūrimas ir plėtra</v>
      </c>
      <c r="D75" s="385">
        <f>HLOOKUP(B75,'11'!$D$6:$W$75,54,FALSE)</f>
        <v>60</v>
      </c>
      <c r="E75" s="702" t="s">
        <v>1804</v>
      </c>
      <c r="F75" s="394" t="str">
        <f t="shared" si="4"/>
        <v>Gerai</v>
      </c>
      <c r="G75" s="389">
        <f t="shared" si="5"/>
        <v>245</v>
      </c>
    </row>
    <row r="76" spans="1:7" ht="75" x14ac:dyDescent="0.25">
      <c r="A76" s="2" t="s">
        <v>1413</v>
      </c>
      <c r="B76" s="701" t="s">
        <v>5</v>
      </c>
      <c r="C76" s="385" t="str">
        <f>VLOOKUP(B76,'7'!$B$7:$C$26,2,FALSE)</f>
        <v>Viešųjų paslaugų ir infrastruktūros prieinamumas vietos bendruomenei didinimas</v>
      </c>
      <c r="D76" s="385">
        <f>HLOOKUP(B76,'11'!$D$6:$W$75,54,FALSE)</f>
        <v>500</v>
      </c>
      <c r="E76" s="702" t="s">
        <v>1805</v>
      </c>
      <c r="F76" s="394" t="str">
        <f t="shared" si="4"/>
        <v>Gerai</v>
      </c>
      <c r="G76" s="389">
        <f t="shared" si="5"/>
        <v>247</v>
      </c>
    </row>
    <row r="77" spans="1:7" x14ac:dyDescent="0.25">
      <c r="A77" s="2" t="s">
        <v>1414</v>
      </c>
      <c r="B77" s="701" t="s">
        <v>6</v>
      </c>
      <c r="C77" s="385" t="str">
        <f>VLOOKUP(B77,'7'!$B$7:$C$26,2,FALSE)</f>
        <v>NVO iniciatyvų skatinimas, kultūros tradicijų, amatų saugojimas ir sklaida</v>
      </c>
      <c r="D77" s="385">
        <f>HLOOKUP(B77,'11'!$D$6:$W$75,54,FALSE)</f>
        <v>0</v>
      </c>
      <c r="E77" s="702"/>
      <c r="F77" s="394" t="str">
        <f t="shared" si="4"/>
        <v>Gerai</v>
      </c>
      <c r="G77" s="389">
        <f t="shared" si="5"/>
        <v>0</v>
      </c>
    </row>
    <row r="78" spans="1:7" x14ac:dyDescent="0.25">
      <c r="A78" s="2" t="s">
        <v>1415</v>
      </c>
      <c r="B78" s="701" t="s">
        <v>7</v>
      </c>
      <c r="C78" s="385" t="str">
        <f>VLOOKUP(B78,'7'!$B$7:$C$26,2,FALSE)</f>
        <v>Vietos projektų pareiškėjų ir vykdytojų mokymas, įgūdžių įgijimas</v>
      </c>
      <c r="D78" s="385">
        <f>HLOOKUP(B78,'11'!$D$6:$W$75,54,FALSE)</f>
        <v>0</v>
      </c>
      <c r="E78" s="702"/>
      <c r="F78" s="394" t="str">
        <f t="shared" si="4"/>
        <v>Gerai</v>
      </c>
      <c r="G78" s="389">
        <f t="shared" si="5"/>
        <v>0</v>
      </c>
    </row>
    <row r="79" spans="1:7" x14ac:dyDescent="0.25">
      <c r="A79" s="2" t="s">
        <v>1416</v>
      </c>
      <c r="B79" s="701" t="s">
        <v>8</v>
      </c>
      <c r="C79" s="385" t="str">
        <f>VLOOKUP(B79,'7'!$B$7:$C$26,2,FALSE)</f>
        <v>Teritorinio VVG bendradarbiavimo skatinimas</v>
      </c>
      <c r="D79" s="385">
        <f>HLOOKUP(B79,'11'!$D$6:$W$75,54,FALSE)</f>
        <v>0</v>
      </c>
      <c r="E79" s="702"/>
      <c r="F79" s="394" t="str">
        <f t="shared" si="4"/>
        <v>Gerai</v>
      </c>
      <c r="G79" s="389">
        <f t="shared" si="5"/>
        <v>0</v>
      </c>
    </row>
    <row r="80" spans="1:7" x14ac:dyDescent="0.25">
      <c r="A80" s="2" t="s">
        <v>1417</v>
      </c>
      <c r="B80" s="701" t="s">
        <v>9</v>
      </c>
      <c r="C80" s="385">
        <f>VLOOKUP(B80,'7'!$B$7:$C$26,2,FALSE)</f>
        <v>0</v>
      </c>
      <c r="D80" s="385">
        <f>HLOOKUP(B80,'11'!$D$6:$W$75,54,FALSE)</f>
        <v>0</v>
      </c>
      <c r="E80" s="702"/>
      <c r="F80" s="394" t="str">
        <f t="shared" si="4"/>
        <v>Gerai</v>
      </c>
      <c r="G80" s="389">
        <f t="shared" si="5"/>
        <v>0</v>
      </c>
    </row>
    <row r="81" spans="1:7" x14ac:dyDescent="0.25">
      <c r="A81" s="2" t="s">
        <v>1418</v>
      </c>
      <c r="B81" s="701" t="s">
        <v>43</v>
      </c>
      <c r="C81" s="385">
        <f>VLOOKUP(B81,'7'!$B$7:$C$26,2,FALSE)</f>
        <v>0</v>
      </c>
      <c r="D81" s="385">
        <f>HLOOKUP(B81,'11'!$D$6:$W$75,54,FALSE)</f>
        <v>0</v>
      </c>
      <c r="E81" s="702"/>
      <c r="F81" s="394" t="str">
        <f t="shared" si="4"/>
        <v>Gerai</v>
      </c>
      <c r="G81" s="389">
        <f t="shared" si="5"/>
        <v>0</v>
      </c>
    </row>
    <row r="82" spans="1:7" x14ac:dyDescent="0.25">
      <c r="A82" s="2" t="s">
        <v>1419</v>
      </c>
      <c r="B82" s="701" t="s">
        <v>44</v>
      </c>
      <c r="C82" s="385">
        <f>VLOOKUP(B82,'7'!$B$7:$C$26,2,FALSE)</f>
        <v>0</v>
      </c>
      <c r="D82" s="385">
        <f>HLOOKUP(B82,'11'!$D$6:$W$75,54,FALSE)</f>
        <v>0</v>
      </c>
      <c r="E82" s="702"/>
      <c r="F82" s="394" t="str">
        <f t="shared" si="4"/>
        <v>Gerai</v>
      </c>
      <c r="G82" s="389">
        <f t="shared" si="5"/>
        <v>0</v>
      </c>
    </row>
    <row r="83" spans="1:7" x14ac:dyDescent="0.25">
      <c r="A83" s="2" t="s">
        <v>1420</v>
      </c>
      <c r="B83" s="701" t="s">
        <v>45</v>
      </c>
      <c r="C83" s="385">
        <f>VLOOKUP(B83,'7'!$B$7:$C$26,2,FALSE)</f>
        <v>0</v>
      </c>
      <c r="D83" s="385">
        <f>HLOOKUP(B83,'11'!$D$6:$W$75,54,FALSE)</f>
        <v>0</v>
      </c>
      <c r="E83" s="702"/>
      <c r="F83" s="394" t="str">
        <f t="shared" si="4"/>
        <v>Gerai</v>
      </c>
      <c r="G83" s="389">
        <f t="shared" si="5"/>
        <v>0</v>
      </c>
    </row>
    <row r="84" spans="1:7" x14ac:dyDescent="0.25">
      <c r="A84" s="2" t="s">
        <v>1421</v>
      </c>
      <c r="B84" s="701" t="s">
        <v>46</v>
      </c>
      <c r="C84" s="385">
        <f>VLOOKUP(B84,'7'!$B$7:$C$26,2,FALSE)</f>
        <v>0</v>
      </c>
      <c r="D84" s="385">
        <f>HLOOKUP(B84,'11'!$D$6:$W$75,54,FALSE)</f>
        <v>0</v>
      </c>
      <c r="E84" s="702"/>
      <c r="F84" s="394" t="str">
        <f t="shared" si="4"/>
        <v>Gerai</v>
      </c>
      <c r="G84" s="389">
        <f t="shared" si="5"/>
        <v>0</v>
      </c>
    </row>
    <row r="85" spans="1:7" x14ac:dyDescent="0.25">
      <c r="A85" s="2" t="s">
        <v>1422</v>
      </c>
      <c r="B85" s="701" t="s">
        <v>47</v>
      </c>
      <c r="C85" s="385">
        <f>VLOOKUP(B85,'7'!$B$7:$C$26,2,FALSE)</f>
        <v>0</v>
      </c>
      <c r="D85" s="385">
        <f>HLOOKUP(B85,'11'!$D$6:$W$75,54,FALSE)</f>
        <v>0</v>
      </c>
      <c r="E85" s="702"/>
      <c r="F85" s="394" t="str">
        <f t="shared" si="4"/>
        <v>Gerai</v>
      </c>
      <c r="G85" s="389">
        <f t="shared" si="5"/>
        <v>0</v>
      </c>
    </row>
    <row r="86" spans="1:7" x14ac:dyDescent="0.25">
      <c r="A86" s="2" t="s">
        <v>1423</v>
      </c>
      <c r="B86" s="701" t="s">
        <v>48</v>
      </c>
      <c r="C86" s="385">
        <f>VLOOKUP(B86,'7'!$B$7:$C$26,2,FALSE)</f>
        <v>0</v>
      </c>
      <c r="D86" s="385">
        <f>HLOOKUP(B86,'11'!$D$6:$W$75,54,FALSE)</f>
        <v>0</v>
      </c>
      <c r="E86" s="702"/>
      <c r="F86" s="394" t="str">
        <f t="shared" si="4"/>
        <v>Gerai</v>
      </c>
      <c r="G86" s="389">
        <f t="shared" si="5"/>
        <v>0</v>
      </c>
    </row>
    <row r="87" spans="1:7" x14ac:dyDescent="0.25">
      <c r="A87" s="2" t="s">
        <v>1424</v>
      </c>
      <c r="B87" s="701" t="s">
        <v>49</v>
      </c>
      <c r="C87" s="385">
        <f>VLOOKUP(B87,'7'!$B$7:$C$26,2,FALSE)</f>
        <v>0</v>
      </c>
      <c r="D87" s="385">
        <f>HLOOKUP(B87,'11'!$D$6:$W$75,54,FALSE)</f>
        <v>0</v>
      </c>
      <c r="E87" s="702"/>
      <c r="F87" s="394" t="str">
        <f t="shared" si="4"/>
        <v>Gerai</v>
      </c>
      <c r="G87" s="389">
        <f t="shared" si="5"/>
        <v>0</v>
      </c>
    </row>
    <row r="88" spans="1:7" x14ac:dyDescent="0.25">
      <c r="A88" s="2" t="s">
        <v>1425</v>
      </c>
      <c r="B88" s="701" t="s">
        <v>50</v>
      </c>
      <c r="C88" s="385">
        <f>VLOOKUP(B88,'7'!$B$7:$C$26,2,FALSE)</f>
        <v>0</v>
      </c>
      <c r="D88" s="385">
        <f>HLOOKUP(B88,'11'!$D$6:$W$75,54,FALSE)</f>
        <v>0</v>
      </c>
      <c r="E88" s="702"/>
      <c r="F88" s="394" t="str">
        <f t="shared" si="4"/>
        <v>Gerai</v>
      </c>
      <c r="G88" s="389">
        <f t="shared" si="5"/>
        <v>0</v>
      </c>
    </row>
    <row r="89" spans="1:7" x14ac:dyDescent="0.25">
      <c r="A89" s="2" t="s">
        <v>1426</v>
      </c>
      <c r="B89" s="701" t="s">
        <v>51</v>
      </c>
      <c r="C89" s="385">
        <f>VLOOKUP(B89,'7'!$B$7:$C$26,2,FALSE)</f>
        <v>0</v>
      </c>
      <c r="D89" s="385">
        <f>HLOOKUP(B89,'11'!$D$6:$W$75,54,FALSE)</f>
        <v>0</v>
      </c>
      <c r="E89" s="702"/>
      <c r="F89" s="394" t="str">
        <f t="shared" si="4"/>
        <v>Gerai</v>
      </c>
      <c r="G89" s="389">
        <f t="shared" si="5"/>
        <v>0</v>
      </c>
    </row>
    <row r="90" spans="1:7" x14ac:dyDescent="0.25">
      <c r="A90" s="2" t="s">
        <v>1427</v>
      </c>
      <c r="B90" s="701" t="s">
        <v>52</v>
      </c>
      <c r="C90" s="385">
        <f>VLOOKUP(B90,'7'!$B$7:$C$26,2,FALSE)</f>
        <v>0</v>
      </c>
      <c r="D90" s="385">
        <f>HLOOKUP(B90,'11'!$D$6:$W$75,54,FALSE)</f>
        <v>0</v>
      </c>
      <c r="E90" s="702"/>
      <c r="F90" s="394" t="str">
        <f t="shared" si="4"/>
        <v>Gerai</v>
      </c>
      <c r="G90" s="389">
        <f t="shared" si="5"/>
        <v>0</v>
      </c>
    </row>
    <row r="91" spans="1:7" ht="30" x14ac:dyDescent="0.25">
      <c r="A91" s="2" t="s">
        <v>1428</v>
      </c>
      <c r="B91" s="398" t="s">
        <v>155</v>
      </c>
      <c r="C91" s="186" t="str">
        <f>'6'!C12</f>
        <v>Socialinės įtraukties skatinimas. Asmenų, kuriems taikomi remiami socialinės įtraukties projektai, skaičius</v>
      </c>
      <c r="D91" s="384"/>
      <c r="E91" s="399"/>
      <c r="F91" s="393"/>
      <c r="G91" s="388"/>
    </row>
    <row r="92" spans="1:7" x14ac:dyDescent="0.25">
      <c r="A92" s="2" t="s">
        <v>1429</v>
      </c>
      <c r="B92" s="701" t="s">
        <v>0</v>
      </c>
      <c r="C92" s="385" t="str">
        <f>VLOOKUP(B92,'7'!$B$7:$C$26,2,FALSE)</f>
        <v>Ekonominės rajono plėtros skatinimas, kuriant naujus verslus rajone</v>
      </c>
      <c r="D92" s="385">
        <f>HLOOKUP(B92,'11'!$D$6:$W$75,70,FALSE)</f>
        <v>0</v>
      </c>
      <c r="E92" s="702"/>
      <c r="F92" s="394" t="str">
        <f>IF(AND(D92&gt;0,ISBLANK(E92)),"Trūksta pagrindimo","Gerai")</f>
        <v>Gerai</v>
      </c>
      <c r="G92" s="389">
        <f t="shared" si="5"/>
        <v>0</v>
      </c>
    </row>
    <row r="93" spans="1:7" x14ac:dyDescent="0.25">
      <c r="A93" s="2" t="s">
        <v>1430</v>
      </c>
      <c r="B93" s="701" t="s">
        <v>1</v>
      </c>
      <c r="C93" s="385" t="str">
        <f>VLOOKUP(B93,'7'!$B$7:$C$26,2,FALSE)</f>
        <v>Ekonominės rajono plėtros skatinimas, plėtojant esamus rajono verslus</v>
      </c>
      <c r="D93" s="385">
        <f>HLOOKUP(B93,'11'!$D$6:$W$75,70,FALSE)</f>
        <v>0</v>
      </c>
      <c r="E93" s="702"/>
      <c r="F93" s="394" t="str">
        <f t="shared" ref="F93:F111" si="6">IF(AND(D93&gt;0,ISBLANK(E93)),"Trūksta pagrindimo","Gerai")</f>
        <v>Gerai</v>
      </c>
      <c r="G93" s="389">
        <f t="shared" si="5"/>
        <v>0</v>
      </c>
    </row>
    <row r="94" spans="1:7" x14ac:dyDescent="0.25">
      <c r="A94" s="2" t="s">
        <v>1431</v>
      </c>
      <c r="B94" s="701" t="s">
        <v>2</v>
      </c>
      <c r="C94" s="385" t="str">
        <f>VLOOKUP(B94,'7'!$B$7:$C$26,2,FALSE)</f>
        <v>Skaitmeninimo skatinimas žemės ūkio sektoriuje</v>
      </c>
      <c r="D94" s="385">
        <f>HLOOKUP(B94,'11'!$D$6:$W$75,70,FALSE)</f>
        <v>0</v>
      </c>
      <c r="E94" s="702"/>
      <c r="F94" s="394" t="str">
        <f t="shared" si="6"/>
        <v>Gerai</v>
      </c>
      <c r="G94" s="389">
        <f t="shared" si="5"/>
        <v>0</v>
      </c>
    </row>
    <row r="95" spans="1:7" ht="60" x14ac:dyDescent="0.25">
      <c r="A95" s="2" t="s">
        <v>1432</v>
      </c>
      <c r="B95" s="701" t="s">
        <v>3</v>
      </c>
      <c r="C95" s="385" t="str">
        <f>VLOOKUP(B95,'7'!$B$7:$C$26,2,FALSE)</f>
        <v>NVO socialinio verslo kūrimas ir plėtra</v>
      </c>
      <c r="D95" s="385">
        <f>HLOOKUP(B95,'11'!$D$6:$W$75,70,FALSE)</f>
        <v>25</v>
      </c>
      <c r="E95" s="702" t="s">
        <v>1855</v>
      </c>
      <c r="F95" s="394" t="str">
        <f t="shared" si="6"/>
        <v>Gerai</v>
      </c>
      <c r="G95" s="389">
        <f t="shared" si="5"/>
        <v>169</v>
      </c>
    </row>
    <row r="96" spans="1:7" ht="60" x14ac:dyDescent="0.25">
      <c r="A96" s="2" t="s">
        <v>1433</v>
      </c>
      <c r="B96" s="701" t="s">
        <v>4</v>
      </c>
      <c r="C96" s="385" t="str">
        <f>VLOOKUP(B96,'7'!$B$7:$C$26,2,FALSE)</f>
        <v>Bendruomeninių verslumo iniciatyvų kūrimas ir plėtra</v>
      </c>
      <c r="D96" s="385">
        <f>HLOOKUP(B96,'11'!$D$6:$W$75,70,FALSE)</f>
        <v>18</v>
      </c>
      <c r="E96" s="702" t="s">
        <v>1856</v>
      </c>
      <c r="F96" s="394" t="str">
        <f t="shared" si="6"/>
        <v>Gerai</v>
      </c>
      <c r="G96" s="389">
        <f t="shared" si="5"/>
        <v>178</v>
      </c>
    </row>
    <row r="97" spans="1:7" ht="60" x14ac:dyDescent="0.25">
      <c r="A97" s="2" t="s">
        <v>1434</v>
      </c>
      <c r="B97" s="701" t="s">
        <v>5</v>
      </c>
      <c r="C97" s="385" t="str">
        <f>VLOOKUP(B97,'7'!$B$7:$C$26,2,FALSE)</f>
        <v>Viešųjų paslaugų ir infrastruktūros prieinamumas vietos bendruomenei didinimas</v>
      </c>
      <c r="D97" s="385">
        <f>HLOOKUP(B97,'11'!$D$6:$W$75,70,FALSE)</f>
        <v>50</v>
      </c>
      <c r="E97" s="702" t="s">
        <v>1857</v>
      </c>
      <c r="F97" s="394" t="str">
        <f t="shared" si="6"/>
        <v>Gerai</v>
      </c>
      <c r="G97" s="389">
        <f t="shared" si="5"/>
        <v>180</v>
      </c>
    </row>
    <row r="98" spans="1:7" ht="60" x14ac:dyDescent="0.25">
      <c r="A98" s="2" t="s">
        <v>1435</v>
      </c>
      <c r="B98" s="701" t="s">
        <v>6</v>
      </c>
      <c r="C98" s="385" t="str">
        <f>VLOOKUP(B98,'7'!$B$7:$C$26,2,FALSE)</f>
        <v>NVO iniciatyvų skatinimas, kultūros tradicijų, amatų saugojimas ir sklaida</v>
      </c>
      <c r="D98" s="385">
        <f>HLOOKUP(B98,'11'!$D$6:$W$75,70,FALSE)</f>
        <v>60</v>
      </c>
      <c r="E98" s="702" t="s">
        <v>1858</v>
      </c>
      <c r="F98" s="394" t="str">
        <f t="shared" si="6"/>
        <v>Gerai</v>
      </c>
      <c r="G98" s="389">
        <f t="shared" si="5"/>
        <v>179</v>
      </c>
    </row>
    <row r="99" spans="1:7" ht="60" x14ac:dyDescent="0.25">
      <c r="A99" s="2" t="s">
        <v>1436</v>
      </c>
      <c r="B99" s="701" t="s">
        <v>7</v>
      </c>
      <c r="C99" s="385" t="str">
        <f>VLOOKUP(B99,'7'!$B$7:$C$26,2,FALSE)</f>
        <v>Vietos projektų pareiškėjų ir vykdytojų mokymas, įgūdžių įgijimas</v>
      </c>
      <c r="D99" s="385">
        <f>HLOOKUP(B99,'11'!$D$6:$W$75,70,FALSE)</f>
        <v>6</v>
      </c>
      <c r="E99" s="702" t="s">
        <v>1859</v>
      </c>
      <c r="F99" s="394" t="str">
        <f t="shared" si="6"/>
        <v>Gerai</v>
      </c>
      <c r="G99" s="389">
        <f t="shared" si="5"/>
        <v>177</v>
      </c>
    </row>
    <row r="100" spans="1:7" x14ac:dyDescent="0.25">
      <c r="A100" s="2" t="s">
        <v>1437</v>
      </c>
      <c r="B100" s="701" t="s">
        <v>8</v>
      </c>
      <c r="C100" s="385" t="str">
        <f>VLOOKUP(B100,'7'!$B$7:$C$26,2,FALSE)</f>
        <v>Teritorinio VVG bendradarbiavimo skatinimas</v>
      </c>
      <c r="D100" s="385">
        <f>HLOOKUP(B100,'11'!$D$6:$W$75,70,FALSE)</f>
        <v>0</v>
      </c>
      <c r="E100" s="702"/>
      <c r="F100" s="394" t="str">
        <f t="shared" si="6"/>
        <v>Gerai</v>
      </c>
      <c r="G100" s="389">
        <f t="shared" si="5"/>
        <v>0</v>
      </c>
    </row>
    <row r="101" spans="1:7" x14ac:dyDescent="0.25">
      <c r="A101" s="2" t="s">
        <v>1438</v>
      </c>
      <c r="B101" s="701" t="s">
        <v>9</v>
      </c>
      <c r="C101" s="385">
        <f>VLOOKUP(B101,'7'!$B$7:$C$26,2,FALSE)</f>
        <v>0</v>
      </c>
      <c r="D101" s="385">
        <f>HLOOKUP(B101,'11'!$D$6:$W$75,70,FALSE)</f>
        <v>0</v>
      </c>
      <c r="E101" s="702"/>
      <c r="F101" s="394" t="str">
        <f t="shared" si="6"/>
        <v>Gerai</v>
      </c>
      <c r="G101" s="389">
        <f t="shared" si="5"/>
        <v>0</v>
      </c>
    </row>
    <row r="102" spans="1:7" x14ac:dyDescent="0.25">
      <c r="A102" s="2" t="s">
        <v>1439</v>
      </c>
      <c r="B102" s="701" t="s">
        <v>43</v>
      </c>
      <c r="C102" s="385">
        <f>VLOOKUP(B102,'7'!$B$7:$C$26,2,FALSE)</f>
        <v>0</v>
      </c>
      <c r="D102" s="385">
        <f>HLOOKUP(B102,'11'!$D$6:$W$75,70,FALSE)</f>
        <v>0</v>
      </c>
      <c r="E102" s="702"/>
      <c r="F102" s="394" t="str">
        <f t="shared" si="6"/>
        <v>Gerai</v>
      </c>
      <c r="G102" s="389">
        <f t="shared" si="5"/>
        <v>0</v>
      </c>
    </row>
    <row r="103" spans="1:7" x14ac:dyDescent="0.25">
      <c r="A103" s="2" t="s">
        <v>1440</v>
      </c>
      <c r="B103" s="701" t="s">
        <v>44</v>
      </c>
      <c r="C103" s="385">
        <f>VLOOKUP(B103,'7'!$B$7:$C$26,2,FALSE)</f>
        <v>0</v>
      </c>
      <c r="D103" s="385">
        <f>HLOOKUP(B103,'11'!$D$6:$W$75,70,FALSE)</f>
        <v>0</v>
      </c>
      <c r="E103" s="702"/>
      <c r="F103" s="394" t="str">
        <f t="shared" si="6"/>
        <v>Gerai</v>
      </c>
      <c r="G103" s="389">
        <f t="shared" si="5"/>
        <v>0</v>
      </c>
    </row>
    <row r="104" spans="1:7" x14ac:dyDescent="0.25">
      <c r="A104" s="2" t="s">
        <v>1441</v>
      </c>
      <c r="B104" s="701" t="s">
        <v>45</v>
      </c>
      <c r="C104" s="385">
        <f>VLOOKUP(B104,'7'!$B$7:$C$26,2,FALSE)</f>
        <v>0</v>
      </c>
      <c r="D104" s="385">
        <f>HLOOKUP(B104,'11'!$D$6:$W$75,70,FALSE)</f>
        <v>0</v>
      </c>
      <c r="E104" s="702"/>
      <c r="F104" s="394" t="str">
        <f t="shared" si="6"/>
        <v>Gerai</v>
      </c>
      <c r="G104" s="389">
        <f t="shared" si="5"/>
        <v>0</v>
      </c>
    </row>
    <row r="105" spans="1:7" x14ac:dyDescent="0.25">
      <c r="A105" s="2" t="s">
        <v>1442</v>
      </c>
      <c r="B105" s="701" t="s">
        <v>46</v>
      </c>
      <c r="C105" s="385">
        <f>VLOOKUP(B105,'7'!$B$7:$C$26,2,FALSE)</f>
        <v>0</v>
      </c>
      <c r="D105" s="385">
        <f>HLOOKUP(B105,'11'!$D$6:$W$75,70,FALSE)</f>
        <v>0</v>
      </c>
      <c r="E105" s="702"/>
      <c r="F105" s="394" t="str">
        <f t="shared" si="6"/>
        <v>Gerai</v>
      </c>
      <c r="G105" s="389">
        <f t="shared" si="5"/>
        <v>0</v>
      </c>
    </row>
    <row r="106" spans="1:7" x14ac:dyDescent="0.25">
      <c r="A106" s="2" t="s">
        <v>1443</v>
      </c>
      <c r="B106" s="701" t="s">
        <v>47</v>
      </c>
      <c r="C106" s="385">
        <f>VLOOKUP(B106,'7'!$B$7:$C$26,2,FALSE)</f>
        <v>0</v>
      </c>
      <c r="D106" s="385">
        <f>HLOOKUP(B106,'11'!$D$6:$W$75,70,FALSE)</f>
        <v>0</v>
      </c>
      <c r="E106" s="702"/>
      <c r="F106" s="394" t="str">
        <f t="shared" si="6"/>
        <v>Gerai</v>
      </c>
      <c r="G106" s="389">
        <f t="shared" si="5"/>
        <v>0</v>
      </c>
    </row>
    <row r="107" spans="1:7" x14ac:dyDescent="0.25">
      <c r="A107" s="2" t="s">
        <v>1444</v>
      </c>
      <c r="B107" s="701" t="s">
        <v>48</v>
      </c>
      <c r="C107" s="385">
        <f>VLOOKUP(B107,'7'!$B$7:$C$26,2,FALSE)</f>
        <v>0</v>
      </c>
      <c r="D107" s="385">
        <f>HLOOKUP(B107,'11'!$D$6:$W$75,70,FALSE)</f>
        <v>0</v>
      </c>
      <c r="E107" s="702"/>
      <c r="F107" s="394" t="str">
        <f t="shared" si="6"/>
        <v>Gerai</v>
      </c>
      <c r="G107" s="389">
        <f t="shared" si="5"/>
        <v>0</v>
      </c>
    </row>
    <row r="108" spans="1:7" x14ac:dyDescent="0.25">
      <c r="A108" s="2" t="s">
        <v>1445</v>
      </c>
      <c r="B108" s="701" t="s">
        <v>49</v>
      </c>
      <c r="C108" s="385">
        <f>VLOOKUP(B108,'7'!$B$7:$C$26,2,FALSE)</f>
        <v>0</v>
      </c>
      <c r="D108" s="385">
        <f>HLOOKUP(B108,'11'!$D$6:$W$75,70,FALSE)</f>
        <v>0</v>
      </c>
      <c r="E108" s="702"/>
      <c r="F108" s="394" t="str">
        <f t="shared" si="6"/>
        <v>Gerai</v>
      </c>
      <c r="G108" s="389">
        <f t="shared" si="5"/>
        <v>0</v>
      </c>
    </row>
    <row r="109" spans="1:7" x14ac:dyDescent="0.25">
      <c r="A109" s="2" t="s">
        <v>1446</v>
      </c>
      <c r="B109" s="701" t="s">
        <v>50</v>
      </c>
      <c r="C109" s="385">
        <f>VLOOKUP(B109,'7'!$B$7:$C$26,2,FALSE)</f>
        <v>0</v>
      </c>
      <c r="D109" s="385">
        <f>HLOOKUP(B109,'11'!$D$6:$W$75,70,FALSE)</f>
        <v>0</v>
      </c>
      <c r="E109" s="702"/>
      <c r="F109" s="394" t="str">
        <f t="shared" si="6"/>
        <v>Gerai</v>
      </c>
      <c r="G109" s="389">
        <f t="shared" si="5"/>
        <v>0</v>
      </c>
    </row>
    <row r="110" spans="1:7" x14ac:dyDescent="0.25">
      <c r="A110" s="2" t="s">
        <v>1447</v>
      </c>
      <c r="B110" s="701" t="s">
        <v>51</v>
      </c>
      <c r="C110" s="385">
        <f>VLOOKUP(B110,'7'!$B$7:$C$26,2,FALSE)</f>
        <v>0</v>
      </c>
      <c r="D110" s="385">
        <f>HLOOKUP(B110,'11'!$D$6:$W$75,70,FALSE)</f>
        <v>0</v>
      </c>
      <c r="E110" s="702"/>
      <c r="F110" s="394" t="str">
        <f t="shared" si="6"/>
        <v>Gerai</v>
      </c>
      <c r="G110" s="389">
        <f t="shared" si="5"/>
        <v>0</v>
      </c>
    </row>
    <row r="111" spans="1:7" ht="15.75" thickBot="1" x14ac:dyDescent="0.3">
      <c r="A111" s="2" t="s">
        <v>1448</v>
      </c>
      <c r="B111" s="703" t="s">
        <v>52</v>
      </c>
      <c r="C111" s="704">
        <f>VLOOKUP(B111,'7'!$B$7:$C$26,2,FALSE)</f>
        <v>0</v>
      </c>
      <c r="D111" s="704">
        <f>HLOOKUP(B111,'11'!$D$6:$W$75,70,FALSE)</f>
        <v>0</v>
      </c>
      <c r="E111" s="705"/>
      <c r="F111" s="395" t="str">
        <f t="shared" si="6"/>
        <v>Gerai</v>
      </c>
      <c r="G111" s="390">
        <f t="shared" si="5"/>
        <v>0</v>
      </c>
    </row>
    <row r="114" spans="2:3" x14ac:dyDescent="0.25">
      <c r="B114" s="2"/>
      <c r="C114" s="360" t="s">
        <v>1360</v>
      </c>
    </row>
    <row r="115" spans="2:3" ht="45" x14ac:dyDescent="0.25">
      <c r="B115" s="2">
        <v>1</v>
      </c>
      <c r="C115" s="312" t="s">
        <v>1452</v>
      </c>
    </row>
    <row r="116" spans="2:3" ht="30" x14ac:dyDescent="0.25">
      <c r="B116" s="2">
        <v>2</v>
      </c>
      <c r="C116" s="312" t="s">
        <v>1361</v>
      </c>
    </row>
    <row r="117" spans="2:3" ht="90" x14ac:dyDescent="0.25">
      <c r="B117" s="2">
        <v>3</v>
      </c>
      <c r="C117" s="312" t="s">
        <v>1449</v>
      </c>
    </row>
    <row r="118" spans="2:3" ht="45" x14ac:dyDescent="0.25">
      <c r="B118" s="2">
        <v>4</v>
      </c>
      <c r="C118" s="312" t="s">
        <v>1453</v>
      </c>
    </row>
    <row r="119" spans="2:3" ht="90" x14ac:dyDescent="0.25">
      <c r="B119" s="2">
        <v>5</v>
      </c>
      <c r="C119" s="312" t="s">
        <v>1451</v>
      </c>
    </row>
    <row r="120" spans="2:3" x14ac:dyDescent="0.25">
      <c r="B120" s="2">
        <v>6</v>
      </c>
      <c r="C120" s="312" t="s">
        <v>1362</v>
      </c>
    </row>
    <row r="121" spans="2:3" ht="30" x14ac:dyDescent="0.25">
      <c r="B121" s="2">
        <v>7</v>
      </c>
      <c r="C121" s="312" t="s">
        <v>1454</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50:E69 E92:E111" xr:uid="{EDA85C7B-80A6-4DFD-93B1-A6F279A933A3}">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verticalDpi="0"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D5EE-6A7D-4AF8-920A-9A99E387B435}">
  <dimension ref="A1:W32"/>
  <sheetViews>
    <sheetView zoomScaleNormal="100" workbookViewId="0">
      <selection activeCell="B5" sqref="B5"/>
    </sheetView>
  </sheetViews>
  <sheetFormatPr defaultColWidth="9.140625" defaultRowHeight="15" x14ac:dyDescent="0.25"/>
  <cols>
    <col min="1" max="1" width="8.7109375" style="10" customWidth="1"/>
    <col min="2" max="2" width="52.7109375" style="10" customWidth="1"/>
    <col min="3" max="3" width="10.7109375" style="12" customWidth="1"/>
    <col min="4" max="23" width="11.7109375" style="81" customWidth="1"/>
    <col min="24" max="16384" width="9.140625" style="10"/>
  </cols>
  <sheetData>
    <row r="1" spans="1:23" s="42" customFormat="1" ht="18.75" x14ac:dyDescent="0.25">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25">
      <c r="A2"/>
      <c r="B2"/>
      <c r="C2" s="8"/>
      <c r="D2" s="84"/>
      <c r="E2" s="84"/>
      <c r="F2" s="84"/>
      <c r="G2" s="84"/>
      <c r="H2" s="84"/>
      <c r="I2" s="84"/>
      <c r="J2" s="84"/>
      <c r="K2" s="84"/>
      <c r="L2" s="84"/>
      <c r="M2" s="84"/>
      <c r="N2" s="84"/>
      <c r="O2" s="84"/>
      <c r="P2" s="84"/>
      <c r="Q2" s="84"/>
      <c r="R2" s="84"/>
      <c r="S2" s="84"/>
      <c r="T2" s="84"/>
      <c r="U2" s="84"/>
      <c r="V2" s="84"/>
      <c r="W2" s="84"/>
    </row>
    <row r="3" spans="1:23" s="13" customFormat="1" x14ac:dyDescent="0.25">
      <c r="A3" s="1"/>
      <c r="B3" s="140" t="s">
        <v>1272</v>
      </c>
      <c r="C3" s="205" t="str">
        <f>'1'!C8</f>
        <v>RASE</v>
      </c>
    </row>
    <row r="4" spans="1:23" customFormat="1" ht="15.75" thickBot="1" x14ac:dyDescent="0.3"/>
    <row r="5" spans="1:23" x14ac:dyDescent="0.25">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35">
      <c r="A6" t="s">
        <v>433</v>
      </c>
      <c r="B6" s="709"/>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25">
      <c r="A7" t="s">
        <v>434</v>
      </c>
      <c r="B7" s="710"/>
      <c r="C7" s="706" t="s">
        <v>160</v>
      </c>
      <c r="D7" s="707" t="str">
        <f>'10'!D7</f>
        <v>Ekonominės rajono plėtros skatinimas, kuriant naujus verslus rajone</v>
      </c>
      <c r="E7" s="707" t="str">
        <f>'10'!E7</f>
        <v>Ekonominės rajono plėtros skatinimas, plėtojant esamus rajono verslus</v>
      </c>
      <c r="F7" s="707" t="str">
        <f>'10'!F7</f>
        <v>Skaitmeninimo skatinimas žemės ūkio sektoriuje</v>
      </c>
      <c r="G7" s="707" t="str">
        <f>'10'!G7</f>
        <v>NVO socialinio verslo kūrimas ir plėtra</v>
      </c>
      <c r="H7" s="707" t="str">
        <f>'10'!H7</f>
        <v>Bendruomeninių verslumo iniciatyvų kūrimas ir plėtra</v>
      </c>
      <c r="I7" s="707" t="str">
        <f>'10'!I7</f>
        <v>Viešųjų paslaugų ir infrastruktūros prieinamumas vietos bendruomenei didinimas</v>
      </c>
      <c r="J7" s="707" t="str">
        <f>'10'!J7</f>
        <v>NVO iniciatyvų skatinimas, kultūros tradicijų, amatų saugojimas ir sklaida</v>
      </c>
      <c r="K7" s="707" t="str">
        <f>'10'!K7</f>
        <v>Vietos projektų pareiškėjų ir vykdytojų mokymas, įgūdžių įgijimas</v>
      </c>
      <c r="L7" s="707" t="str">
        <f>'10'!L7</f>
        <v>Teritorinio VVG bendradarbiavimo skatinimas</v>
      </c>
      <c r="M7" s="707">
        <f>'10'!M7</f>
        <v>0</v>
      </c>
      <c r="N7" s="707">
        <f>'10'!N7</f>
        <v>0</v>
      </c>
      <c r="O7" s="707">
        <f>'10'!O7</f>
        <v>0</v>
      </c>
      <c r="P7" s="707">
        <f>'10'!P7</f>
        <v>0</v>
      </c>
      <c r="Q7" s="707">
        <f>'10'!Q7</f>
        <v>0</v>
      </c>
      <c r="R7" s="707">
        <f>'10'!R7</f>
        <v>0</v>
      </c>
      <c r="S7" s="707">
        <f>'10'!S7</f>
        <v>0</v>
      </c>
      <c r="T7" s="707">
        <f>'10'!T7</f>
        <v>0</v>
      </c>
      <c r="U7" s="707">
        <f>'10'!U7</f>
        <v>0</v>
      </c>
      <c r="V7" s="707">
        <f>'10'!V7</f>
        <v>0</v>
      </c>
      <c r="W7" s="711">
        <f>'10'!W7</f>
        <v>0</v>
      </c>
    </row>
    <row r="8" spans="1:23" x14ac:dyDescent="0.25">
      <c r="A8" t="s">
        <v>435</v>
      </c>
      <c r="B8" s="533" t="s">
        <v>457</v>
      </c>
      <c r="C8" s="112">
        <f>SUM(D8:W8)</f>
        <v>12</v>
      </c>
      <c r="D8" s="111">
        <f>'11'!D25</f>
        <v>4</v>
      </c>
      <c r="E8" s="111">
        <f>'11'!E25</f>
        <v>6</v>
      </c>
      <c r="F8" s="111">
        <f>'11'!F25</f>
        <v>1</v>
      </c>
      <c r="G8" s="111">
        <f>'11'!G25</f>
        <v>1</v>
      </c>
      <c r="H8" s="111">
        <f>'11'!H25</f>
        <v>0</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25">
      <c r="A9" t="s">
        <v>436</v>
      </c>
      <c r="B9" s="533" t="str">
        <f>'11'!B26</f>
        <v>Ar aktualus darbo vietų paskirstymas pagal lytį?</v>
      </c>
      <c r="C9" s="745"/>
      <c r="D9" s="111" t="str">
        <f>'11'!D26</f>
        <v>Ne</v>
      </c>
      <c r="E9" s="111" t="str">
        <f>'11'!E26</f>
        <v>Ne</v>
      </c>
      <c r="F9" s="111" t="str">
        <f>'11'!F26</f>
        <v>Ne</v>
      </c>
      <c r="G9" s="111" t="str">
        <f>'11'!G26</f>
        <v>Ne</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25">
      <c r="A10" t="s">
        <v>437</v>
      </c>
      <c r="B10" s="533" t="str">
        <f>'11'!B27</f>
        <v>Ar aktualus darbo vietų paskirstymas pagal amžių?</v>
      </c>
      <c r="C10" s="745"/>
      <c r="D10" s="111" t="str">
        <f>'11'!D27</f>
        <v>Taip</v>
      </c>
      <c r="E10" s="111" t="str">
        <f>'11'!E27</f>
        <v>Ne</v>
      </c>
      <c r="F10" s="111" t="str">
        <f>'11'!F27</f>
        <v>Ne</v>
      </c>
      <c r="G10" s="111" t="str">
        <f>'11'!G27</f>
        <v>Ne</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25">
      <c r="A11" t="s">
        <v>438</v>
      </c>
      <c r="B11" s="382" t="s">
        <v>468</v>
      </c>
      <c r="C11" s="112">
        <f t="shared" ref="C11:C15" si="0">SUM(D11:W11)</f>
        <v>0</v>
      </c>
      <c r="D11" s="111">
        <f>SUM(D12:D14)</f>
        <v>0</v>
      </c>
      <c r="E11" s="111">
        <f t="shared" ref="E11:W11" si="1">SUM(E12:E14)</f>
        <v>0</v>
      </c>
      <c r="F11" s="111">
        <f t="shared" si="1"/>
        <v>0</v>
      </c>
      <c r="G11" s="111">
        <f t="shared" si="1"/>
        <v>0</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25">
      <c r="A12" t="s">
        <v>439</v>
      </c>
      <c r="B12" s="533" t="s">
        <v>146</v>
      </c>
      <c r="C12" s="112">
        <f t="shared" si="0"/>
        <v>0</v>
      </c>
      <c r="D12" s="708" t="str">
        <f t="shared" ref="D12:W14" si="2">IF(D$9="taip","Užpildykite","netaikoma")</f>
        <v>netaikoma</v>
      </c>
      <c r="E12" s="708" t="str">
        <f t="shared" si="2"/>
        <v>netaikoma</v>
      </c>
      <c r="F12" s="708" t="str">
        <f t="shared" si="2"/>
        <v>netaikoma</v>
      </c>
      <c r="G12" s="708" t="str">
        <f t="shared" si="2"/>
        <v>netaikoma</v>
      </c>
      <c r="H12" s="708" t="str">
        <f t="shared" si="2"/>
        <v>netaikoma</v>
      </c>
      <c r="I12" s="708" t="str">
        <f t="shared" si="2"/>
        <v>netaikoma</v>
      </c>
      <c r="J12" s="708" t="str">
        <f t="shared" si="2"/>
        <v>netaikoma</v>
      </c>
      <c r="K12" s="708" t="str">
        <f t="shared" si="2"/>
        <v>netaikoma</v>
      </c>
      <c r="L12" s="708" t="str">
        <f t="shared" si="2"/>
        <v>netaikoma</v>
      </c>
      <c r="M12" s="708" t="str">
        <f t="shared" si="2"/>
        <v>netaikoma</v>
      </c>
      <c r="N12" s="708" t="str">
        <f t="shared" si="2"/>
        <v>netaikoma</v>
      </c>
      <c r="O12" s="708" t="str">
        <f t="shared" si="2"/>
        <v>netaikoma</v>
      </c>
      <c r="P12" s="708" t="str">
        <f t="shared" si="2"/>
        <v>netaikoma</v>
      </c>
      <c r="Q12" s="708" t="str">
        <f t="shared" si="2"/>
        <v>netaikoma</v>
      </c>
      <c r="R12" s="708" t="str">
        <f t="shared" si="2"/>
        <v>netaikoma</v>
      </c>
      <c r="S12" s="708" t="str">
        <f t="shared" si="2"/>
        <v>netaikoma</v>
      </c>
      <c r="T12" s="708" t="str">
        <f t="shared" si="2"/>
        <v>netaikoma</v>
      </c>
      <c r="U12" s="708" t="str">
        <f t="shared" si="2"/>
        <v>netaikoma</v>
      </c>
      <c r="V12" s="708" t="str">
        <f t="shared" si="2"/>
        <v>netaikoma</v>
      </c>
      <c r="W12" s="712" t="str">
        <f t="shared" si="2"/>
        <v>netaikoma</v>
      </c>
    </row>
    <row r="13" spans="1:23" x14ac:dyDescent="0.25">
      <c r="A13" t="s">
        <v>440</v>
      </c>
      <c r="B13" s="533" t="s">
        <v>147</v>
      </c>
      <c r="C13" s="112">
        <f t="shared" si="0"/>
        <v>0</v>
      </c>
      <c r="D13" s="708" t="str">
        <f t="shared" ref="D13:S13" si="3">IF(D$9="taip","Užpildykite","netaikoma")</f>
        <v>netaikoma</v>
      </c>
      <c r="E13" s="708" t="str">
        <f t="shared" si="3"/>
        <v>netaikoma</v>
      </c>
      <c r="F13" s="708" t="str">
        <f t="shared" si="3"/>
        <v>netaikoma</v>
      </c>
      <c r="G13" s="708" t="str">
        <f t="shared" si="3"/>
        <v>netaikoma</v>
      </c>
      <c r="H13" s="708" t="str">
        <f t="shared" si="3"/>
        <v>netaikoma</v>
      </c>
      <c r="I13" s="708" t="str">
        <f t="shared" si="3"/>
        <v>netaikoma</v>
      </c>
      <c r="J13" s="708" t="str">
        <f t="shared" si="3"/>
        <v>netaikoma</v>
      </c>
      <c r="K13" s="708" t="str">
        <f t="shared" si="3"/>
        <v>netaikoma</v>
      </c>
      <c r="L13" s="708" t="str">
        <f t="shared" si="3"/>
        <v>netaikoma</v>
      </c>
      <c r="M13" s="708" t="str">
        <f t="shared" si="3"/>
        <v>netaikoma</v>
      </c>
      <c r="N13" s="708" t="str">
        <f t="shared" si="3"/>
        <v>netaikoma</v>
      </c>
      <c r="O13" s="708" t="str">
        <f t="shared" si="3"/>
        <v>netaikoma</v>
      </c>
      <c r="P13" s="708" t="str">
        <f t="shared" si="3"/>
        <v>netaikoma</v>
      </c>
      <c r="Q13" s="708" t="str">
        <f t="shared" si="3"/>
        <v>netaikoma</v>
      </c>
      <c r="R13" s="708" t="str">
        <f t="shared" si="3"/>
        <v>netaikoma</v>
      </c>
      <c r="S13" s="708" t="str">
        <f t="shared" si="3"/>
        <v>netaikoma</v>
      </c>
      <c r="T13" s="708" t="str">
        <f t="shared" si="2"/>
        <v>netaikoma</v>
      </c>
      <c r="U13" s="708" t="str">
        <f t="shared" si="2"/>
        <v>netaikoma</v>
      </c>
      <c r="V13" s="708" t="str">
        <f t="shared" si="2"/>
        <v>netaikoma</v>
      </c>
      <c r="W13" s="712" t="str">
        <f t="shared" si="2"/>
        <v>netaikoma</v>
      </c>
    </row>
    <row r="14" spans="1:23" x14ac:dyDescent="0.25">
      <c r="A14" t="s">
        <v>441</v>
      </c>
      <c r="B14" s="533" t="s">
        <v>148</v>
      </c>
      <c r="C14" s="112">
        <f t="shared" si="0"/>
        <v>0</v>
      </c>
      <c r="D14" s="708" t="str">
        <f t="shared" si="2"/>
        <v>netaikoma</v>
      </c>
      <c r="E14" s="708" t="str">
        <f t="shared" si="2"/>
        <v>netaikoma</v>
      </c>
      <c r="F14" s="708" t="str">
        <f t="shared" si="2"/>
        <v>netaikoma</v>
      </c>
      <c r="G14" s="708" t="str">
        <f t="shared" si="2"/>
        <v>netaikoma</v>
      </c>
      <c r="H14" s="708" t="str">
        <f t="shared" si="2"/>
        <v>netaikoma</v>
      </c>
      <c r="I14" s="708" t="str">
        <f t="shared" si="2"/>
        <v>netaikoma</v>
      </c>
      <c r="J14" s="708" t="str">
        <f t="shared" si="2"/>
        <v>netaikoma</v>
      </c>
      <c r="K14" s="708" t="str">
        <f t="shared" si="2"/>
        <v>netaikoma</v>
      </c>
      <c r="L14" s="708" t="str">
        <f t="shared" si="2"/>
        <v>netaikoma</v>
      </c>
      <c r="M14" s="708" t="str">
        <f t="shared" si="2"/>
        <v>netaikoma</v>
      </c>
      <c r="N14" s="708" t="str">
        <f t="shared" si="2"/>
        <v>netaikoma</v>
      </c>
      <c r="O14" s="708" t="str">
        <f t="shared" si="2"/>
        <v>netaikoma</v>
      </c>
      <c r="P14" s="708" t="str">
        <f t="shared" si="2"/>
        <v>netaikoma</v>
      </c>
      <c r="Q14" s="708" t="str">
        <f t="shared" si="2"/>
        <v>netaikoma</v>
      </c>
      <c r="R14" s="708" t="str">
        <f t="shared" si="2"/>
        <v>netaikoma</v>
      </c>
      <c r="S14" s="708" t="str">
        <f t="shared" si="2"/>
        <v>netaikoma</v>
      </c>
      <c r="T14" s="708" t="str">
        <f t="shared" si="2"/>
        <v>netaikoma</v>
      </c>
      <c r="U14" s="708" t="str">
        <f t="shared" si="2"/>
        <v>netaikoma</v>
      </c>
      <c r="V14" s="708" t="str">
        <f t="shared" si="2"/>
        <v>netaikoma</v>
      </c>
      <c r="W14" s="712" t="str">
        <f t="shared" si="2"/>
        <v>netaikoma</v>
      </c>
    </row>
    <row r="15" spans="1:23" x14ac:dyDescent="0.25">
      <c r="A15" t="s">
        <v>442</v>
      </c>
      <c r="B15" s="382" t="s">
        <v>403</v>
      </c>
      <c r="C15" s="112">
        <f t="shared" si="0"/>
        <v>4</v>
      </c>
      <c r="D15" s="111">
        <f>SUM(D16:D18)</f>
        <v>4</v>
      </c>
      <c r="E15" s="111">
        <f t="shared" ref="E15:W15" si="4">SUM(E16:E18)</f>
        <v>0</v>
      </c>
      <c r="F15" s="111">
        <f t="shared" si="4"/>
        <v>0</v>
      </c>
      <c r="G15" s="111">
        <f t="shared" si="4"/>
        <v>0</v>
      </c>
      <c r="H15" s="111">
        <f t="shared" si="4"/>
        <v>0</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25">
      <c r="A16" t="s">
        <v>443</v>
      </c>
      <c r="B16" s="533" t="s">
        <v>145</v>
      </c>
      <c r="C16" s="112">
        <f>SUM(D16:W16)</f>
        <v>2</v>
      </c>
      <c r="D16" s="708">
        <v>2</v>
      </c>
      <c r="E16" s="708" t="str">
        <f t="shared" ref="E16:W18" si="5">IF(E$10="taip","Užpildykite","netaikoma")</f>
        <v>netaikoma</v>
      </c>
      <c r="F16" s="708" t="str">
        <f t="shared" si="5"/>
        <v>netaikoma</v>
      </c>
      <c r="G16" s="708" t="str">
        <f t="shared" si="5"/>
        <v>netaikoma</v>
      </c>
      <c r="H16" s="708" t="str">
        <f t="shared" si="5"/>
        <v>netaikoma</v>
      </c>
      <c r="I16" s="708" t="str">
        <f t="shared" si="5"/>
        <v>netaikoma</v>
      </c>
      <c r="J16" s="708" t="str">
        <f t="shared" si="5"/>
        <v>netaikoma</v>
      </c>
      <c r="K16" s="708" t="str">
        <f t="shared" si="5"/>
        <v>netaikoma</v>
      </c>
      <c r="L16" s="708" t="str">
        <f t="shared" si="5"/>
        <v>netaikoma</v>
      </c>
      <c r="M16" s="708" t="str">
        <f t="shared" si="5"/>
        <v>netaikoma</v>
      </c>
      <c r="N16" s="708" t="str">
        <f t="shared" si="5"/>
        <v>netaikoma</v>
      </c>
      <c r="O16" s="708" t="str">
        <f t="shared" si="5"/>
        <v>netaikoma</v>
      </c>
      <c r="P16" s="708" t="str">
        <f t="shared" si="5"/>
        <v>netaikoma</v>
      </c>
      <c r="Q16" s="708" t="str">
        <f t="shared" si="5"/>
        <v>netaikoma</v>
      </c>
      <c r="R16" s="708" t="str">
        <f t="shared" si="5"/>
        <v>netaikoma</v>
      </c>
      <c r="S16" s="708" t="str">
        <f t="shared" si="5"/>
        <v>netaikoma</v>
      </c>
      <c r="T16" s="708" t="str">
        <f t="shared" si="5"/>
        <v>netaikoma</v>
      </c>
      <c r="U16" s="708" t="str">
        <f t="shared" si="5"/>
        <v>netaikoma</v>
      </c>
      <c r="V16" s="708" t="str">
        <f t="shared" si="5"/>
        <v>netaikoma</v>
      </c>
      <c r="W16" s="712" t="str">
        <f t="shared" si="5"/>
        <v>netaikoma</v>
      </c>
    </row>
    <row r="17" spans="1:23" x14ac:dyDescent="0.25">
      <c r="A17" t="s">
        <v>444</v>
      </c>
      <c r="B17" s="533" t="s">
        <v>143</v>
      </c>
      <c r="C17" s="112">
        <f>SUM(D17:W17)</f>
        <v>2</v>
      </c>
      <c r="D17" s="708">
        <v>2</v>
      </c>
      <c r="E17" s="708" t="str">
        <f t="shared" ref="E17:S17" si="6">IF(E$10="taip","Užpildykite","netaikoma")</f>
        <v>netaikoma</v>
      </c>
      <c r="F17" s="708" t="str">
        <f t="shared" si="6"/>
        <v>netaikoma</v>
      </c>
      <c r="G17" s="708" t="str">
        <f t="shared" si="6"/>
        <v>netaikoma</v>
      </c>
      <c r="H17" s="708" t="str">
        <f t="shared" si="6"/>
        <v>netaikoma</v>
      </c>
      <c r="I17" s="708" t="str">
        <f t="shared" si="6"/>
        <v>netaikoma</v>
      </c>
      <c r="J17" s="708" t="str">
        <f t="shared" si="6"/>
        <v>netaikoma</v>
      </c>
      <c r="K17" s="708" t="str">
        <f t="shared" si="6"/>
        <v>netaikoma</v>
      </c>
      <c r="L17" s="708" t="str">
        <f t="shared" si="6"/>
        <v>netaikoma</v>
      </c>
      <c r="M17" s="708" t="str">
        <f t="shared" si="6"/>
        <v>netaikoma</v>
      </c>
      <c r="N17" s="708" t="str">
        <f t="shared" si="6"/>
        <v>netaikoma</v>
      </c>
      <c r="O17" s="708" t="str">
        <f t="shared" si="6"/>
        <v>netaikoma</v>
      </c>
      <c r="P17" s="708" t="str">
        <f t="shared" si="6"/>
        <v>netaikoma</v>
      </c>
      <c r="Q17" s="708" t="str">
        <f t="shared" si="6"/>
        <v>netaikoma</v>
      </c>
      <c r="R17" s="708" t="str">
        <f t="shared" si="6"/>
        <v>netaikoma</v>
      </c>
      <c r="S17" s="708" t="str">
        <f t="shared" si="6"/>
        <v>netaikoma</v>
      </c>
      <c r="T17" s="708" t="str">
        <f t="shared" si="5"/>
        <v>netaikoma</v>
      </c>
      <c r="U17" s="708" t="str">
        <f t="shared" si="5"/>
        <v>netaikoma</v>
      </c>
      <c r="V17" s="708" t="str">
        <f t="shared" si="5"/>
        <v>netaikoma</v>
      </c>
      <c r="W17" s="712" t="str">
        <f t="shared" si="5"/>
        <v>netaikoma</v>
      </c>
    </row>
    <row r="18" spans="1:23" ht="15.75" thickBot="1" x14ac:dyDescent="0.3">
      <c r="A18" t="s">
        <v>445</v>
      </c>
      <c r="B18" s="713" t="s">
        <v>144</v>
      </c>
      <c r="C18" s="714">
        <f>SUM(D18:W18)</f>
        <v>0</v>
      </c>
      <c r="D18" s="715">
        <v>0</v>
      </c>
      <c r="E18" s="715" t="str">
        <f t="shared" si="5"/>
        <v>netaikoma</v>
      </c>
      <c r="F18" s="715" t="str">
        <f t="shared" si="5"/>
        <v>netaikoma</v>
      </c>
      <c r="G18" s="715" t="str">
        <f t="shared" si="5"/>
        <v>netaikoma</v>
      </c>
      <c r="H18" s="715" t="str">
        <f t="shared" si="5"/>
        <v>netaikoma</v>
      </c>
      <c r="I18" s="715" t="str">
        <f t="shared" si="5"/>
        <v>netaikoma</v>
      </c>
      <c r="J18" s="715" t="str">
        <f t="shared" si="5"/>
        <v>netaikoma</v>
      </c>
      <c r="K18" s="715" t="str">
        <f t="shared" si="5"/>
        <v>netaikoma</v>
      </c>
      <c r="L18" s="715" t="str">
        <f t="shared" si="5"/>
        <v>netaikoma</v>
      </c>
      <c r="M18" s="715" t="str">
        <f t="shared" si="5"/>
        <v>netaikoma</v>
      </c>
      <c r="N18" s="715" t="str">
        <f t="shared" si="5"/>
        <v>netaikoma</v>
      </c>
      <c r="O18" s="715" t="str">
        <f t="shared" si="5"/>
        <v>netaikoma</v>
      </c>
      <c r="P18" s="715" t="str">
        <f t="shared" si="5"/>
        <v>netaikoma</v>
      </c>
      <c r="Q18" s="715" t="str">
        <f t="shared" si="5"/>
        <v>netaikoma</v>
      </c>
      <c r="R18" s="715" t="str">
        <f t="shared" si="5"/>
        <v>netaikoma</v>
      </c>
      <c r="S18" s="715" t="str">
        <f t="shared" si="5"/>
        <v>netaikoma</v>
      </c>
      <c r="T18" s="715" t="str">
        <f t="shared" si="5"/>
        <v>netaikoma</v>
      </c>
      <c r="U18" s="715" t="str">
        <f t="shared" si="5"/>
        <v>netaikoma</v>
      </c>
      <c r="V18" s="715" t="str">
        <f t="shared" si="5"/>
        <v>netaikoma</v>
      </c>
      <c r="W18" s="716" t="str">
        <f t="shared" si="5"/>
        <v>netaikoma</v>
      </c>
    </row>
    <row r="19" spans="1:23" x14ac:dyDescent="0.25">
      <c r="A19" t="s">
        <v>446</v>
      </c>
      <c r="B19" s="197" t="s">
        <v>1650</v>
      </c>
      <c r="C19" s="198" t="str">
        <f t="shared" ref="C19" si="7">IF(C8=C11,"Gerai","Klaida")</f>
        <v>Klaida</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25">
      <c r="A20" t="s">
        <v>447</v>
      </c>
      <c r="B20" s="197" t="s">
        <v>1651</v>
      </c>
      <c r="C20" s="196"/>
      <c r="D20" s="641" t="str">
        <f>IF(D9="Taip",IF(D11=0,"Neužpildyta","Gerai"),"Gerai")</f>
        <v>Gerai</v>
      </c>
      <c r="E20" s="641" t="str">
        <f t="shared" ref="E20:W20" si="9">IF(E9="Taip",IF(E11=0,"Neužpildyta","Gerai"),"Gerai")</f>
        <v>Gerai</v>
      </c>
      <c r="F20" s="641" t="str">
        <f t="shared" si="9"/>
        <v>Gerai</v>
      </c>
      <c r="G20" s="641" t="str">
        <f t="shared" si="9"/>
        <v>Gerai</v>
      </c>
      <c r="H20" s="641" t="str">
        <f t="shared" si="9"/>
        <v>Gerai</v>
      </c>
      <c r="I20" s="641" t="str">
        <f t="shared" si="9"/>
        <v>Gerai</v>
      </c>
      <c r="J20" s="641" t="str">
        <f t="shared" si="9"/>
        <v>Gerai</v>
      </c>
      <c r="K20" s="641" t="str">
        <f t="shared" si="9"/>
        <v>Gerai</v>
      </c>
      <c r="L20" s="641" t="str">
        <f t="shared" si="9"/>
        <v>Gerai</v>
      </c>
      <c r="M20" s="641" t="str">
        <f t="shared" si="9"/>
        <v>Gerai</v>
      </c>
      <c r="N20" s="641" t="str">
        <f t="shared" si="9"/>
        <v>Gerai</v>
      </c>
      <c r="O20" s="641" t="str">
        <f t="shared" si="9"/>
        <v>Gerai</v>
      </c>
      <c r="P20" s="641" t="str">
        <f t="shared" si="9"/>
        <v>Gerai</v>
      </c>
      <c r="Q20" s="641" t="str">
        <f t="shared" si="9"/>
        <v>Gerai</v>
      </c>
      <c r="R20" s="641" t="str">
        <f t="shared" si="9"/>
        <v>Gerai</v>
      </c>
      <c r="S20" s="641" t="str">
        <f t="shared" si="9"/>
        <v>Gerai</v>
      </c>
      <c r="T20" s="641" t="str">
        <f t="shared" si="9"/>
        <v>Gerai</v>
      </c>
      <c r="U20" s="641" t="str">
        <f t="shared" si="9"/>
        <v>Gerai</v>
      </c>
      <c r="V20" s="641" t="str">
        <f t="shared" si="9"/>
        <v>Gerai</v>
      </c>
      <c r="W20" s="641" t="str">
        <f t="shared" si="9"/>
        <v>Gerai</v>
      </c>
    </row>
    <row r="21" spans="1:23" x14ac:dyDescent="0.25">
      <c r="A21" t="s">
        <v>1649</v>
      </c>
      <c r="B21" s="197" t="s">
        <v>1652</v>
      </c>
      <c r="C21" s="198" t="str">
        <f>IF(C8=C15,"Gerai","Klaida")</f>
        <v>Klaida</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25">
      <c r="A22" t="s">
        <v>1648</v>
      </c>
      <c r="B22" s="197" t="s">
        <v>1653</v>
      </c>
      <c r="C22" s="196"/>
      <c r="D22" s="641" t="str">
        <f>IF(D10="Taip",IF(D15=0,"Neužpildyta","Gerai"),"Gerai")</f>
        <v>Gerai</v>
      </c>
      <c r="E22" s="641" t="str">
        <f t="shared" ref="E22:W22" si="11">IF(E10="Taip",IF(E15=0,"Neužpildyta","Gerai"),"Gerai")</f>
        <v>Gerai</v>
      </c>
      <c r="F22" s="641" t="str">
        <f t="shared" si="11"/>
        <v>Gerai</v>
      </c>
      <c r="G22" s="641" t="str">
        <f t="shared" si="11"/>
        <v>Gerai</v>
      </c>
      <c r="H22" s="641" t="str">
        <f t="shared" si="11"/>
        <v>Gerai</v>
      </c>
      <c r="I22" s="641" t="str">
        <f t="shared" si="11"/>
        <v>Gerai</v>
      </c>
      <c r="J22" s="641" t="str">
        <f t="shared" si="11"/>
        <v>Gerai</v>
      </c>
      <c r="K22" s="641" t="str">
        <f t="shared" si="11"/>
        <v>Gerai</v>
      </c>
      <c r="L22" s="641" t="str">
        <f t="shared" si="11"/>
        <v>Gerai</v>
      </c>
      <c r="M22" s="641" t="str">
        <f t="shared" si="11"/>
        <v>Gerai</v>
      </c>
      <c r="N22" s="641" t="str">
        <f t="shared" si="11"/>
        <v>Gerai</v>
      </c>
      <c r="O22" s="641" t="str">
        <f t="shared" si="11"/>
        <v>Gerai</v>
      </c>
      <c r="P22" s="641" t="str">
        <f t="shared" si="11"/>
        <v>Gerai</v>
      </c>
      <c r="Q22" s="641" t="str">
        <f t="shared" si="11"/>
        <v>Gerai</v>
      </c>
      <c r="R22" s="641" t="str">
        <f t="shared" si="11"/>
        <v>Gerai</v>
      </c>
      <c r="S22" s="641" t="str">
        <f t="shared" si="11"/>
        <v>Gerai</v>
      </c>
      <c r="T22" s="641" t="str">
        <f t="shared" si="11"/>
        <v>Gerai</v>
      </c>
      <c r="U22" s="641" t="str">
        <f t="shared" si="11"/>
        <v>Gerai</v>
      </c>
      <c r="V22" s="641" t="str">
        <f t="shared" si="11"/>
        <v>Gerai</v>
      </c>
      <c r="W22" s="641" t="str">
        <f t="shared" si="11"/>
        <v>Gerai</v>
      </c>
    </row>
    <row r="24" spans="1:23" x14ac:dyDescent="0.25">
      <c r="B24" s="95"/>
    </row>
    <row r="25" spans="1:23" x14ac:dyDescent="0.25">
      <c r="B25" s="95"/>
    </row>
    <row r="26" spans="1:23" x14ac:dyDescent="0.25">
      <c r="A26" s="1"/>
      <c r="B26" s="360" t="s">
        <v>1356</v>
      </c>
    </row>
    <row r="27" spans="1:23" ht="180" x14ac:dyDescent="0.25">
      <c r="A27" s="1">
        <v>1</v>
      </c>
      <c r="B27" s="335" t="s">
        <v>1634</v>
      </c>
    </row>
    <row r="28" spans="1:23" ht="105" x14ac:dyDescent="0.25">
      <c r="A28" s="1">
        <v>2</v>
      </c>
      <c r="B28" s="335" t="s">
        <v>1633</v>
      </c>
    </row>
    <row r="29" spans="1:23" ht="45" x14ac:dyDescent="0.25">
      <c r="A29" s="1">
        <v>3</v>
      </c>
      <c r="B29" s="335" t="s">
        <v>1359</v>
      </c>
    </row>
    <row r="30" spans="1:23" ht="45" x14ac:dyDescent="0.25">
      <c r="A30" s="1">
        <v>4</v>
      </c>
      <c r="B30" s="335" t="s">
        <v>1358</v>
      </c>
    </row>
    <row r="31" spans="1:23" ht="60" x14ac:dyDescent="0.25">
      <c r="A31" s="1">
        <v>5</v>
      </c>
      <c r="B31" s="335" t="s">
        <v>1357</v>
      </c>
    </row>
    <row r="32" spans="1:23" ht="105" x14ac:dyDescent="0.25">
      <c r="A32" s="1">
        <v>6</v>
      </c>
      <c r="B32" s="335"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xr:uid="{715F3102-926F-4F1F-8EA2-AE82F5C5211D}">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B1AF-FF34-4DB8-A39F-6ED6F18B6E0A}">
  <dimension ref="A1:G177"/>
  <sheetViews>
    <sheetView zoomScale="110" zoomScaleNormal="110" workbookViewId="0">
      <selection activeCell="B5" sqref="B5:G78"/>
    </sheetView>
  </sheetViews>
  <sheetFormatPr defaultColWidth="9.140625" defaultRowHeight="15" x14ac:dyDescent="0.25"/>
  <cols>
    <col min="1" max="1" width="8.7109375" style="106" customWidth="1"/>
    <col min="2" max="2" width="12.7109375" style="106" customWidth="1"/>
    <col min="3" max="3" width="28.7109375" style="13" customWidth="1"/>
    <col min="4" max="4" width="70.7109375" style="13" customWidth="1"/>
    <col min="5" max="7" width="20.7109375" style="13" customWidth="1"/>
    <col min="8" max="8" width="50.7109375" style="13" customWidth="1"/>
    <col min="9" max="9" width="40.7109375" style="13" customWidth="1"/>
    <col min="10" max="10" width="20.7109375" style="13" customWidth="1"/>
    <col min="11" max="16384" width="9.140625" style="13"/>
  </cols>
  <sheetData>
    <row r="1" spans="1:7" s="42" customFormat="1" ht="18.75" x14ac:dyDescent="0.25">
      <c r="A1" s="104" t="s">
        <v>221</v>
      </c>
      <c r="B1" s="44" t="s">
        <v>636</v>
      </c>
      <c r="C1" s="44"/>
      <c r="D1" s="44"/>
      <c r="E1" s="44"/>
      <c r="F1" s="44"/>
      <c r="G1" s="44"/>
    </row>
    <row r="2" spans="1:7" x14ac:dyDescent="0.25">
      <c r="A2" s="105"/>
      <c r="B2" s="105"/>
      <c r="C2" s="1"/>
      <c r="D2" s="1"/>
      <c r="E2" s="1"/>
      <c r="F2" s="1"/>
      <c r="G2" s="1"/>
    </row>
    <row r="3" spans="1:7" x14ac:dyDescent="0.25">
      <c r="A3" s="1"/>
      <c r="B3" s="140" t="s">
        <v>1272</v>
      </c>
      <c r="C3" s="205" t="str">
        <f>'1'!C8</f>
        <v>RASE</v>
      </c>
    </row>
    <row r="4" spans="1:7" customFormat="1" ht="15.75" thickBot="1" x14ac:dyDescent="0.3"/>
    <row r="5" spans="1:7" x14ac:dyDescent="0.25">
      <c r="A5" s="105"/>
      <c r="B5" s="318">
        <v>1</v>
      </c>
      <c r="C5" s="319">
        <v>2</v>
      </c>
      <c r="D5" s="319">
        <v>3</v>
      </c>
      <c r="E5" s="319">
        <v>4</v>
      </c>
      <c r="F5" s="319">
        <v>5</v>
      </c>
      <c r="G5" s="321">
        <v>6</v>
      </c>
    </row>
    <row r="6" spans="1:7" ht="45" x14ac:dyDescent="0.25">
      <c r="A6" s="105"/>
      <c r="B6" s="362" t="s">
        <v>54</v>
      </c>
      <c r="C6" s="96" t="s">
        <v>659</v>
      </c>
      <c r="D6" s="32" t="s">
        <v>660</v>
      </c>
      <c r="E6" s="97" t="s">
        <v>642</v>
      </c>
      <c r="F6" s="97" t="s">
        <v>643</v>
      </c>
      <c r="G6" s="363" t="s">
        <v>1348</v>
      </c>
    </row>
    <row r="7" spans="1:7" x14ac:dyDescent="0.25">
      <c r="A7" s="105" t="s">
        <v>243</v>
      </c>
      <c r="B7" s="364" t="s">
        <v>0</v>
      </c>
      <c r="C7" s="23" t="s">
        <v>20</v>
      </c>
      <c r="D7" s="98" t="str">
        <f>VLOOKUP(B7,'7'!$B$7:$C$26,2,FALSE)</f>
        <v>Ekonominės rajono plėtros skatinimas, kuriant naujus verslus rajone</v>
      </c>
      <c r="E7" s="746" t="str">
        <f>HLOOKUP(B7,'10'!$D$6:$W$18,13,FALSE)</f>
        <v>Ši priemonė prisideda prie VPS poreikio – skatinti ekonominę plėtrą, kuriant darbo vietas, plečiant paslaugų spektrą, diegiant inovacijas, skaitmeninimą; turizmui palankios aplinkos plėtojimas – tenkinimo,  kadangi kuriant naujus verslus bus paskatinta ekonominė plėtra, sukurtos naujos darbo vietos, išplėstas teikiamų paslaugų spektras rajone, užtikrinta turizmui palankios aplinkos plėtra. Pokyčių kiekybiniai rodikliai pateikti 14-oje lentelėje.</v>
      </c>
      <c r="F7" s="747"/>
      <c r="G7" s="748"/>
    </row>
    <row r="8" spans="1:7" x14ac:dyDescent="0.25">
      <c r="A8" s="105" t="s">
        <v>244</v>
      </c>
      <c r="B8" s="365"/>
      <c r="C8" s="99" t="s">
        <v>537</v>
      </c>
      <c r="D8" s="100">
        <f>VLOOKUP(B7,'9'!$B$8:$D$27,3,FALSE)</f>
        <v>1</v>
      </c>
      <c r="E8" s="749"/>
      <c r="F8" s="750"/>
      <c r="G8" s="751"/>
    </row>
    <row r="9" spans="1:7" ht="45" x14ac:dyDescent="0.25">
      <c r="A9" s="105" t="s">
        <v>245</v>
      </c>
      <c r="B9" s="365"/>
      <c r="C9" s="101" t="s">
        <v>639</v>
      </c>
      <c r="D9" s="89" t="s">
        <v>1806</v>
      </c>
      <c r="E9" s="750"/>
      <c r="F9" s="750"/>
      <c r="G9" s="751"/>
    </row>
    <row r="10" spans="1:7" x14ac:dyDescent="0.25">
      <c r="A10" s="105" t="s">
        <v>246</v>
      </c>
      <c r="B10" s="365"/>
      <c r="C10" s="102" t="s">
        <v>640</v>
      </c>
      <c r="D10" s="90"/>
      <c r="E10" s="750"/>
      <c r="F10" s="750"/>
      <c r="G10" s="751"/>
    </row>
    <row r="11" spans="1:7" x14ac:dyDescent="0.25">
      <c r="A11" s="105" t="s">
        <v>247</v>
      </c>
      <c r="B11" s="365"/>
      <c r="C11" s="103" t="s">
        <v>641</v>
      </c>
      <c r="D11" s="91"/>
      <c r="E11" s="753"/>
      <c r="F11" s="753"/>
      <c r="G11" s="754"/>
    </row>
    <row r="12" spans="1:7" ht="60" x14ac:dyDescent="0.25">
      <c r="A12" s="105" t="s">
        <v>248</v>
      </c>
      <c r="B12" s="365"/>
      <c r="C12" s="28" t="s">
        <v>366</v>
      </c>
      <c r="D12" s="92" t="s">
        <v>1820</v>
      </c>
      <c r="E12" s="13">
        <v>638</v>
      </c>
      <c r="F12" s="13">
        <v>2023</v>
      </c>
      <c r="G12" s="366">
        <v>640</v>
      </c>
    </row>
    <row r="13" spans="1:7" ht="30" x14ac:dyDescent="0.25">
      <c r="A13" s="105" t="s">
        <v>249</v>
      </c>
      <c r="B13" s="365"/>
      <c r="C13" s="28" t="s">
        <v>367</v>
      </c>
      <c r="D13" s="92" t="s">
        <v>1822</v>
      </c>
      <c r="E13" s="13">
        <v>0</v>
      </c>
      <c r="F13" s="13">
        <v>2023</v>
      </c>
      <c r="G13" s="366">
        <v>2</v>
      </c>
    </row>
    <row r="14" spans="1:7" x14ac:dyDescent="0.25">
      <c r="A14" s="105" t="s">
        <v>250</v>
      </c>
      <c r="B14" s="367"/>
      <c r="C14" s="26" t="s">
        <v>368</v>
      </c>
      <c r="D14" s="93"/>
      <c r="E14" s="94"/>
      <c r="F14" s="94"/>
      <c r="G14" s="368"/>
    </row>
    <row r="15" spans="1:7" x14ac:dyDescent="0.25">
      <c r="A15" s="105" t="s">
        <v>251</v>
      </c>
      <c r="B15" s="364" t="s">
        <v>1</v>
      </c>
      <c r="C15" s="23" t="s">
        <v>20</v>
      </c>
      <c r="D15" s="98" t="str">
        <f>VLOOKUP(B15,'7'!$B$7:$C$26,2,FALSE)</f>
        <v>Ekonominės rajono plėtros skatinimas, plėtojant esamus rajono verslus</v>
      </c>
      <c r="E15" s="746" t="str">
        <f>HLOOKUP(B15,'10'!$D$6:$W$18,13,FALSE)</f>
        <v>Ši priemonė prisideda prie VPS poreikio – skatinti ekonominę plėtrą, kuriant darbo vietas, plečiant paslaugų spektrą, diegiant inovacijas, skaitmeninimą – tenkinimo,  kadangi plėtojant esamus verslus bus paskatinta ekonominė plėtra ir inovacijų diegimas, sukurtos naujos darbo vietos, išplėstas teikiamų paslaugų spektras rajone. Pokyčių kiekybiniai rodikliai pateikti 14-oje lentelėje.</v>
      </c>
      <c r="F15" s="747"/>
      <c r="G15" s="748"/>
    </row>
    <row r="16" spans="1:7" x14ac:dyDescent="0.25">
      <c r="A16" s="105" t="s">
        <v>252</v>
      </c>
      <c r="B16" s="365"/>
      <c r="C16" s="99" t="s">
        <v>537</v>
      </c>
      <c r="D16" s="100">
        <f>VLOOKUP(B15,'9'!$B$8:$D$27,3,FALSE)</f>
        <v>1</v>
      </c>
      <c r="E16" s="749"/>
      <c r="F16" s="750"/>
      <c r="G16" s="751"/>
    </row>
    <row r="17" spans="1:7" ht="45" x14ac:dyDescent="0.25">
      <c r="A17" s="105" t="s">
        <v>478</v>
      </c>
      <c r="B17" s="365"/>
      <c r="C17" s="23" t="s">
        <v>639</v>
      </c>
      <c r="D17" s="89" t="s">
        <v>1806</v>
      </c>
      <c r="E17" s="750"/>
      <c r="F17" s="750"/>
      <c r="G17" s="751"/>
    </row>
    <row r="18" spans="1:7" x14ac:dyDescent="0.25">
      <c r="A18" s="105" t="s">
        <v>479</v>
      </c>
      <c r="B18" s="365"/>
      <c r="C18" s="28" t="s">
        <v>640</v>
      </c>
      <c r="D18" s="90"/>
      <c r="E18" s="750"/>
      <c r="F18" s="750"/>
      <c r="G18" s="751"/>
    </row>
    <row r="19" spans="1:7" x14ac:dyDescent="0.25">
      <c r="A19" s="105" t="s">
        <v>480</v>
      </c>
      <c r="B19" s="365"/>
      <c r="C19" s="26" t="s">
        <v>641</v>
      </c>
      <c r="D19" s="91"/>
      <c r="E19" s="753"/>
      <c r="F19" s="753"/>
      <c r="G19" s="754"/>
    </row>
    <row r="20" spans="1:7" ht="30" x14ac:dyDescent="0.25">
      <c r="A20" s="105" t="s">
        <v>943</v>
      </c>
      <c r="B20" s="365"/>
      <c r="C20" s="28" t="s">
        <v>366</v>
      </c>
      <c r="D20" s="92" t="s">
        <v>1821</v>
      </c>
      <c r="E20" s="13">
        <v>0</v>
      </c>
      <c r="F20" s="13">
        <v>2023</v>
      </c>
      <c r="G20" s="366">
        <v>2</v>
      </c>
    </row>
    <row r="21" spans="1:7" ht="30" x14ac:dyDescent="0.25">
      <c r="A21" s="105" t="s">
        <v>944</v>
      </c>
      <c r="B21" s="365"/>
      <c r="C21" s="28" t="s">
        <v>367</v>
      </c>
      <c r="D21" s="92" t="s">
        <v>1823</v>
      </c>
      <c r="E21" s="13">
        <v>21105</v>
      </c>
      <c r="F21" s="13">
        <v>2021</v>
      </c>
      <c r="G21" s="366" t="s">
        <v>1808</v>
      </c>
    </row>
    <row r="22" spans="1:7" x14ac:dyDescent="0.25">
      <c r="A22" s="105" t="s">
        <v>945</v>
      </c>
      <c r="B22" s="367"/>
      <c r="C22" s="26" t="s">
        <v>368</v>
      </c>
      <c r="D22" s="93"/>
      <c r="E22" s="94"/>
      <c r="F22" s="94"/>
      <c r="G22" s="368"/>
    </row>
    <row r="23" spans="1:7" x14ac:dyDescent="0.25">
      <c r="A23" s="105" t="s">
        <v>946</v>
      </c>
      <c r="B23" s="364" t="s">
        <v>2</v>
      </c>
      <c r="C23" s="23" t="s">
        <v>20</v>
      </c>
      <c r="D23" s="98" t="str">
        <f>VLOOKUP(B23,'7'!$B$7:$C$26,2,FALSE)</f>
        <v>Skaitmeninimo skatinimas žemės ūkio sektoriuje</v>
      </c>
      <c r="E23" s="746" t="str">
        <f>HLOOKUP(B23,'10'!$D$6:$W$18,13,FALSE)</f>
        <v>Ši priemonė prisideda prie VPS poreikio – skatinti ekonominę plėtrą, kuriant darbo vietas, plečiant paslaugų spektrą, diegiant inovacijas, skaitmeninimą – tenkinimo,  kadangi skatinant žemės ūkio sektoriaus pokyčius bus paskatinta ir rajono ekonominė plėtra, skaitmeninimas ir inovacijų diegimas, sukurtos naujos darbo vietos. Pokyčių kiekybiniai rodikliai pateikti 14-oje lentelėje.</v>
      </c>
      <c r="F23" s="747"/>
      <c r="G23" s="748"/>
    </row>
    <row r="24" spans="1:7" x14ac:dyDescent="0.25">
      <c r="A24" s="105" t="s">
        <v>947</v>
      </c>
      <c r="B24" s="365"/>
      <c r="C24" s="99" t="s">
        <v>537</v>
      </c>
      <c r="D24" s="100">
        <f>VLOOKUP(B23,'9'!$B$8:$D$27,3,FALSE)</f>
        <v>1</v>
      </c>
      <c r="E24" s="749"/>
      <c r="F24" s="750"/>
      <c r="G24" s="751"/>
    </row>
    <row r="25" spans="1:7" ht="45" x14ac:dyDescent="0.25">
      <c r="A25" s="105" t="s">
        <v>948</v>
      </c>
      <c r="B25" s="365"/>
      <c r="C25" s="23" t="s">
        <v>639</v>
      </c>
      <c r="D25" s="89" t="s">
        <v>1806</v>
      </c>
      <c r="E25" s="749"/>
      <c r="F25" s="750"/>
      <c r="G25" s="751"/>
    </row>
    <row r="26" spans="1:7" x14ac:dyDescent="0.25">
      <c r="A26" s="105" t="s">
        <v>949</v>
      </c>
      <c r="B26" s="365"/>
      <c r="C26" s="28" t="s">
        <v>640</v>
      </c>
      <c r="D26" s="90"/>
      <c r="E26" s="749"/>
      <c r="F26" s="750"/>
      <c r="G26" s="751"/>
    </row>
    <row r="27" spans="1:7" x14ac:dyDescent="0.25">
      <c r="A27" s="105" t="s">
        <v>950</v>
      </c>
      <c r="B27" s="365"/>
      <c r="C27" s="26" t="s">
        <v>641</v>
      </c>
      <c r="D27" s="91"/>
      <c r="E27" s="752"/>
      <c r="F27" s="753"/>
      <c r="G27" s="754"/>
    </row>
    <row r="28" spans="1:7" ht="45" x14ac:dyDescent="0.25">
      <c r="A28" s="105" t="s">
        <v>951</v>
      </c>
      <c r="B28" s="365"/>
      <c r="C28" s="28" t="s">
        <v>366</v>
      </c>
      <c r="D28" s="92" t="s">
        <v>1837</v>
      </c>
      <c r="E28" s="13">
        <v>0</v>
      </c>
      <c r="F28" s="13">
        <v>2023</v>
      </c>
      <c r="G28" s="366">
        <v>1</v>
      </c>
    </row>
    <row r="29" spans="1:7" x14ac:dyDescent="0.25">
      <c r="A29" s="105" t="s">
        <v>952</v>
      </c>
      <c r="B29" s="365"/>
      <c r="C29" s="28" t="s">
        <v>367</v>
      </c>
      <c r="D29" s="92"/>
      <c r="G29" s="366"/>
    </row>
    <row r="30" spans="1:7" x14ac:dyDescent="0.25">
      <c r="A30" s="105" t="s">
        <v>953</v>
      </c>
      <c r="B30" s="367"/>
      <c r="C30" s="26" t="s">
        <v>368</v>
      </c>
      <c r="D30" s="93"/>
      <c r="E30" s="94"/>
      <c r="F30" s="94"/>
      <c r="G30" s="368"/>
    </row>
    <row r="31" spans="1:7" x14ac:dyDescent="0.25">
      <c r="A31" s="105" t="s">
        <v>954</v>
      </c>
      <c r="B31" s="364" t="s">
        <v>3</v>
      </c>
      <c r="C31" s="23" t="s">
        <v>20</v>
      </c>
      <c r="D31" s="98" t="str">
        <f>VLOOKUP(B31,'7'!$B$7:$C$26,2,FALSE)</f>
        <v>NVO socialinio verslo kūrimas ir plėtra</v>
      </c>
      <c r="E31" s="746" t="str">
        <f>HLOOKUP(B31,'10'!$D$6:$W$18,13,FALSE)</f>
        <v>Ši priemonė prisideda prie VPS poreikio – skatinti ekonominę plėtrą, kuriant darbo vietas, plečiant paslaugų spektrą, diegiant inovacijas, skaitmeninimą; turizmui palankios aplinkos plėtojimas – tenkinimo,  kadangi kuriant naujus ar plečiant esamus socialinius verslus bus paskatinta ekonominė plėtra, sukurtos naujos darbo vietos, išplėstas teikiamų socialinių paslaugų spektras rajone. Pokyčių kiekybiniai rodikliai pateikti 14-oje lentelėje.</v>
      </c>
      <c r="F31" s="747"/>
      <c r="G31" s="748"/>
    </row>
    <row r="32" spans="1:7" x14ac:dyDescent="0.25">
      <c r="A32" s="105" t="s">
        <v>955</v>
      </c>
      <c r="B32" s="365"/>
      <c r="C32" s="99" t="s">
        <v>537</v>
      </c>
      <c r="D32" s="100">
        <f>VLOOKUP(B31,'9'!$B$8:$D$27,3,FALSE)</f>
        <v>1</v>
      </c>
      <c r="E32" s="749"/>
      <c r="F32" s="750"/>
      <c r="G32" s="751"/>
    </row>
    <row r="33" spans="1:7" ht="45" x14ac:dyDescent="0.25">
      <c r="A33" s="105" t="s">
        <v>956</v>
      </c>
      <c r="B33" s="365"/>
      <c r="C33" s="23" t="s">
        <v>639</v>
      </c>
      <c r="D33" s="89" t="s">
        <v>1806</v>
      </c>
      <c r="E33" s="749"/>
      <c r="F33" s="750"/>
      <c r="G33" s="751"/>
    </row>
    <row r="34" spans="1:7" x14ac:dyDescent="0.25">
      <c r="A34" s="105" t="s">
        <v>957</v>
      </c>
      <c r="B34" s="365"/>
      <c r="C34" s="28" t="s">
        <v>640</v>
      </c>
      <c r="D34" s="90"/>
      <c r="E34" s="749"/>
      <c r="F34" s="750"/>
      <c r="G34" s="751"/>
    </row>
    <row r="35" spans="1:7" x14ac:dyDescent="0.25">
      <c r="A35" s="105" t="s">
        <v>958</v>
      </c>
      <c r="B35" s="365"/>
      <c r="C35" s="26" t="s">
        <v>641</v>
      </c>
      <c r="D35" s="91"/>
      <c r="E35" s="752"/>
      <c r="F35" s="753"/>
      <c r="G35" s="754"/>
    </row>
    <row r="36" spans="1:7" ht="30" x14ac:dyDescent="0.25">
      <c r="A36" s="105" t="s">
        <v>959</v>
      </c>
      <c r="B36" s="365"/>
      <c r="C36" s="28" t="s">
        <v>366</v>
      </c>
      <c r="D36" s="92" t="s">
        <v>1817</v>
      </c>
      <c r="E36" s="13">
        <v>21105</v>
      </c>
      <c r="F36" s="13">
        <v>2021</v>
      </c>
      <c r="G36" s="366" t="s">
        <v>1808</v>
      </c>
    </row>
    <row r="37" spans="1:7" x14ac:dyDescent="0.25">
      <c r="A37" s="105" t="s">
        <v>960</v>
      </c>
      <c r="B37" s="365"/>
      <c r="C37" s="28" t="s">
        <v>367</v>
      </c>
      <c r="D37" s="92"/>
      <c r="G37" s="366"/>
    </row>
    <row r="38" spans="1:7" x14ac:dyDescent="0.25">
      <c r="A38" s="105" t="s">
        <v>961</v>
      </c>
      <c r="B38" s="367"/>
      <c r="C38" s="26" t="s">
        <v>368</v>
      </c>
      <c r="D38" s="93"/>
      <c r="E38" s="94"/>
      <c r="F38" s="94"/>
      <c r="G38" s="368"/>
    </row>
    <row r="39" spans="1:7" x14ac:dyDescent="0.25">
      <c r="A39" s="105" t="s">
        <v>962</v>
      </c>
      <c r="B39" s="364" t="s">
        <v>4</v>
      </c>
      <c r="C39" s="23" t="s">
        <v>20</v>
      </c>
      <c r="D39" s="98" t="str">
        <f>VLOOKUP(B39,'7'!$B$7:$C$26,2,FALSE)</f>
        <v>Bendruomeninių verslumo iniciatyvų kūrimas ir plėtra</v>
      </c>
      <c r="E39" s="746" t="str">
        <f>HLOOKUP(B39,'10'!$D$6:$W$18,13,FALSE)</f>
        <v>Ši priemonė prisideda prie VPS poreikio – skatinti NVO verslumo iniciatyvas ir kitas veiklas, kurios didintų gyventojų užimtumą, stiprintų materialinę bazę, skatintų socialinę įtraukti, kadangi kuriant verslumo iniciatyvas būtų prisidedam prie rajono gyventojų užimtumo, padidintas teikiamų paslaugų spektras, užtikrinta didesnė vietos gyventojų galimybė pasinaudoti paslaugomis. Taip kuriant teikiamą pokyti rajono socialiame ir ekonominiame gyvenime.</v>
      </c>
      <c r="F39" s="747"/>
      <c r="G39" s="748"/>
    </row>
    <row r="40" spans="1:7" x14ac:dyDescent="0.25">
      <c r="A40" s="105" t="s">
        <v>963</v>
      </c>
      <c r="B40" s="365"/>
      <c r="C40" s="99" t="s">
        <v>537</v>
      </c>
      <c r="D40" s="100">
        <f>VLOOKUP(B39,'9'!$B$8:$D$27,3,FALSE)</f>
        <v>1</v>
      </c>
      <c r="E40" s="749"/>
      <c r="F40" s="750"/>
      <c r="G40" s="751"/>
    </row>
    <row r="41" spans="1:7" ht="30" x14ac:dyDescent="0.25">
      <c r="A41" s="105" t="s">
        <v>964</v>
      </c>
      <c r="B41" s="365"/>
      <c r="C41" s="23" t="s">
        <v>639</v>
      </c>
      <c r="D41" s="89" t="s">
        <v>1807</v>
      </c>
      <c r="E41" s="749"/>
      <c r="F41" s="750"/>
      <c r="G41" s="751"/>
    </row>
    <row r="42" spans="1:7" x14ac:dyDescent="0.25">
      <c r="A42" s="105" t="s">
        <v>965</v>
      </c>
      <c r="B42" s="365"/>
      <c r="C42" s="28" t="s">
        <v>640</v>
      </c>
      <c r="D42" s="90"/>
      <c r="E42" s="749"/>
      <c r="F42" s="750"/>
      <c r="G42" s="751"/>
    </row>
    <row r="43" spans="1:7" x14ac:dyDescent="0.25">
      <c r="A43" s="105" t="s">
        <v>966</v>
      </c>
      <c r="B43" s="365"/>
      <c r="C43" s="26" t="s">
        <v>641</v>
      </c>
      <c r="D43" s="91"/>
      <c r="E43" s="752"/>
      <c r="F43" s="753"/>
      <c r="G43" s="754"/>
    </row>
    <row r="44" spans="1:7" ht="30" x14ac:dyDescent="0.25">
      <c r="A44" s="105" t="s">
        <v>967</v>
      </c>
      <c r="B44" s="365"/>
      <c r="C44" s="28" t="s">
        <v>366</v>
      </c>
      <c r="D44" s="92" t="s">
        <v>1838</v>
      </c>
      <c r="E44" s="13">
        <v>0</v>
      </c>
      <c r="F44" s="13">
        <v>2022</v>
      </c>
      <c r="G44" s="366">
        <v>6</v>
      </c>
    </row>
    <row r="45" spans="1:7" x14ac:dyDescent="0.25">
      <c r="A45" s="105" t="s">
        <v>968</v>
      </c>
      <c r="B45" s="365"/>
      <c r="C45" s="28" t="s">
        <v>367</v>
      </c>
      <c r="D45" s="92"/>
      <c r="G45" s="366"/>
    </row>
    <row r="46" spans="1:7" x14ac:dyDescent="0.25">
      <c r="A46" s="105" t="s">
        <v>969</v>
      </c>
      <c r="B46" s="367"/>
      <c r="C46" s="26" t="s">
        <v>368</v>
      </c>
      <c r="D46" s="93"/>
      <c r="E46" s="94"/>
      <c r="F46" s="94"/>
      <c r="G46" s="368"/>
    </row>
    <row r="47" spans="1:7" ht="30" x14ac:dyDescent="0.25">
      <c r="A47" s="105" t="s">
        <v>970</v>
      </c>
      <c r="B47" s="364" t="s">
        <v>5</v>
      </c>
      <c r="C47" s="23" t="s">
        <v>1107</v>
      </c>
      <c r="D47" s="98" t="str">
        <f>VLOOKUP(B47,'7'!$B$7:$C$26,2,FALSE)</f>
        <v>Viešųjų paslaugų ir infrastruktūros prieinamumas vietos bendruomenei didinimas</v>
      </c>
      <c r="E47" s="746" t="str">
        <f>HLOOKUP(B47,'10'!$D$6:$W$18,13,FALSE)</f>
        <v>Ši priemonė prisideda prie VPS poreikio – skatinti NVO verslumo iniciatyvas ir kitas veiklas, kurios didintų gyventojų užimtumą, stiprintų materialinę bazę, skatintų socialinę įtraukti – tenkinimo, kadangi didinant viešosios infrastruktūros prieinamumą būtų prisidedam prie rajono gyventojų laisvalaikio užimtumo, padidintas teikiamų paslaugų spektras, užtikrinta didesnė vietos gyventojų galimybė pasinaudoti paslaugomis. Taip kuriant teikiamą pokyti rajono socialiame ir ekonominiame gyvenime.</v>
      </c>
      <c r="F47" s="747"/>
      <c r="G47" s="748"/>
    </row>
    <row r="48" spans="1:7" x14ac:dyDescent="0.25">
      <c r="A48" s="105" t="s">
        <v>971</v>
      </c>
      <c r="B48" s="365"/>
      <c r="C48" s="99" t="s">
        <v>537</v>
      </c>
      <c r="D48" s="100">
        <f>VLOOKUP(B47,'9'!$B$8:$D$27,3,FALSE)</f>
        <v>1</v>
      </c>
      <c r="E48" s="749"/>
      <c r="F48" s="750"/>
      <c r="G48" s="751"/>
    </row>
    <row r="49" spans="1:7" ht="30" x14ac:dyDescent="0.25">
      <c r="A49" s="105" t="s">
        <v>972</v>
      </c>
      <c r="B49" s="365"/>
      <c r="C49" s="23" t="s">
        <v>639</v>
      </c>
      <c r="D49" s="89" t="s">
        <v>1807</v>
      </c>
      <c r="E49" s="749"/>
      <c r="F49" s="750"/>
      <c r="G49" s="751"/>
    </row>
    <row r="50" spans="1:7" x14ac:dyDescent="0.25">
      <c r="A50" s="105" t="s">
        <v>973</v>
      </c>
      <c r="B50" s="365"/>
      <c r="C50" s="28" t="s">
        <v>640</v>
      </c>
      <c r="D50" s="90"/>
      <c r="E50" s="749"/>
      <c r="F50" s="750"/>
      <c r="G50" s="751"/>
    </row>
    <row r="51" spans="1:7" x14ac:dyDescent="0.25">
      <c r="A51" s="105" t="s">
        <v>974</v>
      </c>
      <c r="B51" s="365"/>
      <c r="C51" s="26" t="s">
        <v>641</v>
      </c>
      <c r="D51" s="91"/>
      <c r="E51" s="752"/>
      <c r="F51" s="753"/>
      <c r="G51" s="754"/>
    </row>
    <row r="52" spans="1:7" ht="30" x14ac:dyDescent="0.25">
      <c r="A52" s="105" t="s">
        <v>975</v>
      </c>
      <c r="B52" s="365"/>
      <c r="C52" s="28" t="s">
        <v>366</v>
      </c>
      <c r="D52" s="92" t="s">
        <v>1844</v>
      </c>
      <c r="E52" s="13">
        <v>0</v>
      </c>
      <c r="F52" s="13">
        <v>2023</v>
      </c>
      <c r="G52" s="366">
        <v>2</v>
      </c>
    </row>
    <row r="53" spans="1:7" ht="30" x14ac:dyDescent="0.25">
      <c r="A53" s="105" t="s">
        <v>976</v>
      </c>
      <c r="B53" s="365"/>
      <c r="C53" s="28" t="s">
        <v>367</v>
      </c>
      <c r="D53" s="92" t="s">
        <v>1849</v>
      </c>
      <c r="E53" s="13">
        <v>16853</v>
      </c>
      <c r="F53" s="13">
        <v>2022</v>
      </c>
      <c r="G53" s="366" t="s">
        <v>1850</v>
      </c>
    </row>
    <row r="54" spans="1:7" x14ac:dyDescent="0.25">
      <c r="A54" s="105" t="s">
        <v>977</v>
      </c>
      <c r="B54" s="367"/>
      <c r="C54" s="26" t="s">
        <v>368</v>
      </c>
      <c r="D54" s="93"/>
      <c r="E54" s="94"/>
      <c r="F54" s="94"/>
      <c r="G54" s="368"/>
    </row>
    <row r="55" spans="1:7" x14ac:dyDescent="0.25">
      <c r="A55" s="105" t="s">
        <v>978</v>
      </c>
      <c r="B55" s="364" t="s">
        <v>6</v>
      </c>
      <c r="C55" s="23" t="s">
        <v>20</v>
      </c>
      <c r="D55" s="98" t="str">
        <f>VLOOKUP(B55,'7'!$B$7:$C$26,2,FALSE)</f>
        <v>NVO iniciatyvų skatinimas, kultūros tradicijų, amatų saugojimas ir sklaida</v>
      </c>
      <c r="E55" s="746" t="str">
        <f>HLOOKUP(B55,'10'!$D$6:$W$18,13,FALSE)</f>
        <v>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kuriamas teikiamas pokyti rajono kultūriniame, socialiame ir visuomeniniame gyvenime.</v>
      </c>
      <c r="F55" s="747"/>
      <c r="G55" s="748"/>
    </row>
    <row r="56" spans="1:7" x14ac:dyDescent="0.25">
      <c r="A56" s="105" t="s">
        <v>979</v>
      </c>
      <c r="B56" s="365"/>
      <c r="C56" s="99" t="s">
        <v>537</v>
      </c>
      <c r="D56" s="100">
        <f>VLOOKUP(B55,'9'!$B$8:$D$27,3,FALSE)</f>
        <v>1</v>
      </c>
      <c r="E56" s="749"/>
      <c r="F56" s="750"/>
      <c r="G56" s="751"/>
    </row>
    <row r="57" spans="1:7" ht="30" x14ac:dyDescent="0.25">
      <c r="A57" s="105" t="s">
        <v>980</v>
      </c>
      <c r="B57" s="365"/>
      <c r="C57" s="23" t="s">
        <v>639</v>
      </c>
      <c r="D57" s="89" t="s">
        <v>1807</v>
      </c>
      <c r="E57" s="749"/>
      <c r="F57" s="750"/>
      <c r="G57" s="751"/>
    </row>
    <row r="58" spans="1:7" x14ac:dyDescent="0.25">
      <c r="A58" s="105" t="s">
        <v>981</v>
      </c>
      <c r="B58" s="365"/>
      <c r="C58" s="28" t="s">
        <v>640</v>
      </c>
      <c r="D58" s="90"/>
      <c r="E58" s="749"/>
      <c r="F58" s="750"/>
      <c r="G58" s="751"/>
    </row>
    <row r="59" spans="1:7" x14ac:dyDescent="0.25">
      <c r="A59" s="105" t="s">
        <v>982</v>
      </c>
      <c r="B59" s="365"/>
      <c r="C59" s="26" t="s">
        <v>641</v>
      </c>
      <c r="D59" s="91"/>
      <c r="E59" s="752"/>
      <c r="F59" s="753"/>
      <c r="G59" s="754"/>
    </row>
    <row r="60" spans="1:7" ht="30" x14ac:dyDescent="0.25">
      <c r="A60" s="105" t="s">
        <v>983</v>
      </c>
      <c r="B60" s="365"/>
      <c r="C60" s="28" t="s">
        <v>366</v>
      </c>
      <c r="D60" s="92" t="s">
        <v>1818</v>
      </c>
      <c r="E60" s="13">
        <v>21105</v>
      </c>
      <c r="F60" s="13">
        <v>2021</v>
      </c>
      <c r="G60" s="366" t="s">
        <v>1809</v>
      </c>
    </row>
    <row r="61" spans="1:7" x14ac:dyDescent="0.25">
      <c r="A61" s="105" t="s">
        <v>984</v>
      </c>
      <c r="B61" s="365"/>
      <c r="C61" s="28" t="s">
        <v>367</v>
      </c>
      <c r="D61" s="92"/>
      <c r="G61" s="366"/>
    </row>
    <row r="62" spans="1:7" x14ac:dyDescent="0.25">
      <c r="A62" s="105" t="s">
        <v>985</v>
      </c>
      <c r="B62" s="367"/>
      <c r="C62" s="26" t="s">
        <v>368</v>
      </c>
      <c r="D62" s="93"/>
      <c r="E62" s="94"/>
      <c r="F62" s="94"/>
      <c r="G62" s="368"/>
    </row>
    <row r="63" spans="1:7" x14ac:dyDescent="0.25">
      <c r="A63" s="105" t="s">
        <v>986</v>
      </c>
      <c r="B63" s="364" t="s">
        <v>7</v>
      </c>
      <c r="C63" s="23" t="s">
        <v>20</v>
      </c>
      <c r="D63" s="98" t="str">
        <f>VLOOKUP(B63,'7'!$B$7:$C$26,2,FALSE)</f>
        <v>Vietos projektų pareiškėjų ir vykdytojų mokymas, įgūdžių įgijimas</v>
      </c>
      <c r="E63" s="746" t="str">
        <f>HLOOKUP(B63,'10'!$D$6:$W$18,13,FALSE)</f>
        <v>Ši priemonė prisideda prie VPS poreikio – skatinti NVO verslumo iniciatyvas ir kitas veiklas, kurios didintų gyventojų užimtumą, stiprintų materialinę bazę, skatintų socialinę įtraukti – tenkinimo, kadangi organizuojant mokymus ir gerosios patirties išvykas, būtų prisidedam prie rajono gyventojų užimtumo, įgyta žinių, kaip padidinti teikiamų paslaugų spektrą, kuriamas teikiamas pokyti rajono kultūriniame, socialiame ir visuomeniniame gyvenime.</v>
      </c>
      <c r="F63" s="747"/>
      <c r="G63" s="748"/>
    </row>
    <row r="64" spans="1:7" x14ac:dyDescent="0.25">
      <c r="A64" s="105" t="s">
        <v>987</v>
      </c>
      <c r="B64" s="365"/>
      <c r="C64" s="99" t="s">
        <v>537</v>
      </c>
      <c r="D64" s="100">
        <f>VLOOKUP(B63,'9'!$B$8:$D$27,3,FALSE)</f>
        <v>1</v>
      </c>
      <c r="E64" s="749"/>
      <c r="F64" s="750"/>
      <c r="G64" s="751"/>
    </row>
    <row r="65" spans="1:7" ht="30" x14ac:dyDescent="0.25">
      <c r="A65" s="105" t="s">
        <v>988</v>
      </c>
      <c r="B65" s="365"/>
      <c r="C65" s="23" t="s">
        <v>639</v>
      </c>
      <c r="D65" s="89" t="s">
        <v>1807</v>
      </c>
      <c r="E65" s="749"/>
      <c r="F65" s="750"/>
      <c r="G65" s="751"/>
    </row>
    <row r="66" spans="1:7" x14ac:dyDescent="0.25">
      <c r="A66" s="105" t="s">
        <v>989</v>
      </c>
      <c r="B66" s="365"/>
      <c r="C66" s="28" t="s">
        <v>640</v>
      </c>
      <c r="D66" s="90"/>
      <c r="E66" s="749"/>
      <c r="F66" s="750"/>
      <c r="G66" s="751"/>
    </row>
    <row r="67" spans="1:7" x14ac:dyDescent="0.25">
      <c r="A67" s="105" t="s">
        <v>990</v>
      </c>
      <c r="B67" s="365"/>
      <c r="C67" s="26" t="s">
        <v>641</v>
      </c>
      <c r="D67" s="91"/>
      <c r="E67" s="752"/>
      <c r="F67" s="753"/>
      <c r="G67" s="754"/>
    </row>
    <row r="68" spans="1:7" ht="30" x14ac:dyDescent="0.25">
      <c r="A68" s="105" t="s">
        <v>991</v>
      </c>
      <c r="B68" s="365"/>
      <c r="C68" s="28" t="s">
        <v>366</v>
      </c>
      <c r="D68" s="92" t="s">
        <v>1819</v>
      </c>
      <c r="E68" s="13">
        <v>21105</v>
      </c>
      <c r="F68" s="13">
        <v>2021</v>
      </c>
      <c r="G68" s="366" t="s">
        <v>1808</v>
      </c>
    </row>
    <row r="69" spans="1:7" x14ac:dyDescent="0.25">
      <c r="A69" s="105" t="s">
        <v>992</v>
      </c>
      <c r="B69" s="365"/>
      <c r="C69" s="28" t="s">
        <v>367</v>
      </c>
      <c r="D69" s="92"/>
      <c r="G69" s="366"/>
    </row>
    <row r="70" spans="1:7" x14ac:dyDescent="0.25">
      <c r="A70" s="105" t="s">
        <v>993</v>
      </c>
      <c r="B70" s="367"/>
      <c r="C70" s="26" t="s">
        <v>368</v>
      </c>
      <c r="D70" s="93"/>
      <c r="E70" s="94"/>
      <c r="F70" s="94"/>
      <c r="G70" s="368"/>
    </row>
    <row r="71" spans="1:7" x14ac:dyDescent="0.25">
      <c r="A71" s="105" t="s">
        <v>994</v>
      </c>
      <c r="B71" s="364" t="s">
        <v>8</v>
      </c>
      <c r="C71" s="23" t="s">
        <v>20</v>
      </c>
      <c r="D71" s="98" t="str">
        <f>VLOOKUP(B71,'7'!$B$7:$C$26,2,FALSE)</f>
        <v>Teritorinio VVG bendradarbiavimo skatinimas</v>
      </c>
      <c r="E71" s="746" t="str">
        <f>HLOOKUP(B71,'10'!$D$6:$W$18,13,FALSE)</f>
        <v>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suteikti žinių apie paslaugų teikimo galimybes ir jų spektro plėtimą rajone, kuriamas teikiamas pokyti rajono kultūriniame, socialiame ir visuomeniniame gyvenime.</v>
      </c>
      <c r="F71" s="747"/>
      <c r="G71" s="748"/>
    </row>
    <row r="72" spans="1:7" x14ac:dyDescent="0.25">
      <c r="A72" s="105" t="s">
        <v>995</v>
      </c>
      <c r="B72" s="365"/>
      <c r="C72" s="99" t="s">
        <v>537</v>
      </c>
      <c r="D72" s="100">
        <f>VLOOKUP(B71,'9'!$B$8:$D$27,3,FALSE)</f>
        <v>1</v>
      </c>
      <c r="E72" s="749"/>
      <c r="F72" s="750"/>
      <c r="G72" s="751"/>
    </row>
    <row r="73" spans="1:7" ht="30" x14ac:dyDescent="0.25">
      <c r="A73" s="105" t="s">
        <v>996</v>
      </c>
      <c r="B73" s="365"/>
      <c r="C73" s="23" t="s">
        <v>639</v>
      </c>
      <c r="D73" s="89" t="s">
        <v>1807</v>
      </c>
      <c r="E73" s="749"/>
      <c r="F73" s="750"/>
      <c r="G73" s="751"/>
    </row>
    <row r="74" spans="1:7" x14ac:dyDescent="0.25">
      <c r="A74" s="105" t="s">
        <v>997</v>
      </c>
      <c r="B74" s="365"/>
      <c r="C74" s="28" t="s">
        <v>640</v>
      </c>
      <c r="D74" s="90"/>
      <c r="E74" s="749"/>
      <c r="F74" s="750"/>
      <c r="G74" s="751"/>
    </row>
    <row r="75" spans="1:7" x14ac:dyDescent="0.25">
      <c r="A75" s="105" t="s">
        <v>998</v>
      </c>
      <c r="B75" s="365"/>
      <c r="C75" s="26" t="s">
        <v>641</v>
      </c>
      <c r="D75" s="91"/>
      <c r="E75" s="752"/>
      <c r="F75" s="753"/>
      <c r="G75" s="754"/>
    </row>
    <row r="76" spans="1:7" ht="30" x14ac:dyDescent="0.25">
      <c r="A76" s="105" t="s">
        <v>999</v>
      </c>
      <c r="B76" s="365"/>
      <c r="C76" s="28" t="s">
        <v>366</v>
      </c>
      <c r="D76" s="92" t="s">
        <v>1846</v>
      </c>
      <c r="E76" s="13">
        <v>0</v>
      </c>
      <c r="F76" s="13">
        <v>2023</v>
      </c>
      <c r="G76" s="366">
        <v>1</v>
      </c>
    </row>
    <row r="77" spans="1:7" x14ac:dyDescent="0.25">
      <c r="A77" s="105" t="s">
        <v>1000</v>
      </c>
      <c r="B77" s="365"/>
      <c r="C77" s="28" t="s">
        <v>367</v>
      </c>
      <c r="D77" s="92"/>
      <c r="G77" s="366"/>
    </row>
    <row r="78" spans="1:7" x14ac:dyDescent="0.25">
      <c r="A78" s="105" t="s">
        <v>1001</v>
      </c>
      <c r="B78" s="367"/>
      <c r="C78" s="26" t="s">
        <v>368</v>
      </c>
      <c r="D78" s="93"/>
      <c r="E78" s="94"/>
      <c r="F78" s="94"/>
      <c r="G78" s="368"/>
    </row>
    <row r="79" spans="1:7" x14ac:dyDescent="0.25">
      <c r="A79" s="105" t="s">
        <v>1002</v>
      </c>
      <c r="B79" s="364" t="s">
        <v>9</v>
      </c>
      <c r="C79" s="23" t="s">
        <v>20</v>
      </c>
      <c r="D79" s="98">
        <f>VLOOKUP(B79,'7'!$B$7:$C$26,2,FALSE)</f>
        <v>0</v>
      </c>
      <c r="E79" s="746">
        <f>HLOOKUP(B79,'10'!$D$6:$W$18,13,FALSE)</f>
        <v>0</v>
      </c>
      <c r="F79" s="747"/>
      <c r="G79" s="748"/>
    </row>
    <row r="80" spans="1:7" x14ac:dyDescent="0.25">
      <c r="A80" s="105" t="s">
        <v>1003</v>
      </c>
      <c r="B80" s="365"/>
      <c r="C80" s="99" t="s">
        <v>537</v>
      </c>
      <c r="D80" s="100">
        <f>VLOOKUP(B79,'9'!$B$8:$D$27,3,FALSE)</f>
        <v>0</v>
      </c>
      <c r="E80" s="749"/>
      <c r="F80" s="750"/>
      <c r="G80" s="751"/>
    </row>
    <row r="81" spans="1:7" x14ac:dyDescent="0.25">
      <c r="A81" s="105" t="s">
        <v>1004</v>
      </c>
      <c r="B81" s="365"/>
      <c r="C81" s="23" t="s">
        <v>639</v>
      </c>
      <c r="D81" s="89"/>
      <c r="E81" s="749"/>
      <c r="F81" s="750"/>
      <c r="G81" s="751"/>
    </row>
    <row r="82" spans="1:7" x14ac:dyDescent="0.25">
      <c r="A82" s="105" t="s">
        <v>1005</v>
      </c>
      <c r="B82" s="365"/>
      <c r="C82" s="28" t="s">
        <v>640</v>
      </c>
      <c r="D82" s="90"/>
      <c r="E82" s="749"/>
      <c r="F82" s="750"/>
      <c r="G82" s="751"/>
    </row>
    <row r="83" spans="1:7" x14ac:dyDescent="0.25">
      <c r="A83" s="105" t="s">
        <v>1006</v>
      </c>
      <c r="B83" s="365"/>
      <c r="C83" s="26" t="s">
        <v>641</v>
      </c>
      <c r="D83" s="91"/>
      <c r="E83" s="752"/>
      <c r="F83" s="753"/>
      <c r="G83" s="754"/>
    </row>
    <row r="84" spans="1:7" x14ac:dyDescent="0.25">
      <c r="A84" s="105" t="s">
        <v>1007</v>
      </c>
      <c r="B84" s="365"/>
      <c r="C84" s="28" t="s">
        <v>366</v>
      </c>
      <c r="D84" s="92"/>
      <c r="G84" s="366"/>
    </row>
    <row r="85" spans="1:7" x14ac:dyDescent="0.25">
      <c r="A85" s="105" t="s">
        <v>1008</v>
      </c>
      <c r="B85" s="365"/>
      <c r="C85" s="28" t="s">
        <v>367</v>
      </c>
      <c r="D85" s="92"/>
      <c r="G85" s="366"/>
    </row>
    <row r="86" spans="1:7" x14ac:dyDescent="0.25">
      <c r="A86" s="105" t="s">
        <v>1009</v>
      </c>
      <c r="B86" s="367"/>
      <c r="C86" s="26" t="s">
        <v>368</v>
      </c>
      <c r="D86" s="93"/>
      <c r="E86" s="94"/>
      <c r="F86" s="94"/>
      <c r="G86" s="368"/>
    </row>
    <row r="87" spans="1:7" x14ac:dyDescent="0.25">
      <c r="A87" s="105" t="s">
        <v>1010</v>
      </c>
      <c r="B87" s="364" t="s">
        <v>43</v>
      </c>
      <c r="C87" s="23" t="s">
        <v>20</v>
      </c>
      <c r="D87" s="98">
        <f>VLOOKUP(B87,'7'!$B$7:$C$26,2,FALSE)</f>
        <v>0</v>
      </c>
      <c r="E87" s="746">
        <f>HLOOKUP(B87,'10'!$D$6:$W$18,13,FALSE)</f>
        <v>0</v>
      </c>
      <c r="F87" s="747"/>
      <c r="G87" s="748"/>
    </row>
    <row r="88" spans="1:7" x14ac:dyDescent="0.25">
      <c r="A88" s="105" t="s">
        <v>1011</v>
      </c>
      <c r="B88" s="365"/>
      <c r="C88" s="99" t="s">
        <v>537</v>
      </c>
      <c r="D88" s="100">
        <f>VLOOKUP(B87,'9'!$B$8:$D$27,3,FALSE)</f>
        <v>0</v>
      </c>
      <c r="E88" s="749"/>
      <c r="F88" s="750"/>
      <c r="G88" s="751"/>
    </row>
    <row r="89" spans="1:7" x14ac:dyDescent="0.25">
      <c r="A89" s="105" t="s">
        <v>1012</v>
      </c>
      <c r="B89" s="365"/>
      <c r="C89" s="23" t="s">
        <v>639</v>
      </c>
      <c r="D89" s="89"/>
      <c r="E89" s="749"/>
      <c r="F89" s="750"/>
      <c r="G89" s="751"/>
    </row>
    <row r="90" spans="1:7" x14ac:dyDescent="0.25">
      <c r="A90" s="105" t="s">
        <v>1013</v>
      </c>
      <c r="B90" s="365"/>
      <c r="C90" s="28" t="s">
        <v>640</v>
      </c>
      <c r="D90" s="90"/>
      <c r="E90" s="749"/>
      <c r="F90" s="750"/>
      <c r="G90" s="751"/>
    </row>
    <row r="91" spans="1:7" x14ac:dyDescent="0.25">
      <c r="A91" s="105" t="s">
        <v>1014</v>
      </c>
      <c r="B91" s="365"/>
      <c r="C91" s="26" t="s">
        <v>641</v>
      </c>
      <c r="D91" s="91"/>
      <c r="E91" s="752"/>
      <c r="F91" s="753"/>
      <c r="G91" s="754"/>
    </row>
    <row r="92" spans="1:7" x14ac:dyDescent="0.25">
      <c r="A92" s="105" t="s">
        <v>1015</v>
      </c>
      <c r="B92" s="365"/>
      <c r="C92" s="28" t="s">
        <v>366</v>
      </c>
      <c r="D92" s="92"/>
      <c r="G92" s="366"/>
    </row>
    <row r="93" spans="1:7" x14ac:dyDescent="0.25">
      <c r="A93" s="105" t="s">
        <v>1016</v>
      </c>
      <c r="B93" s="365"/>
      <c r="C93" s="28" t="s">
        <v>367</v>
      </c>
      <c r="D93" s="92"/>
      <c r="G93" s="366"/>
    </row>
    <row r="94" spans="1:7" x14ac:dyDescent="0.25">
      <c r="A94" s="105" t="s">
        <v>1017</v>
      </c>
      <c r="B94" s="367"/>
      <c r="C94" s="26" t="s">
        <v>368</v>
      </c>
      <c r="D94" s="93"/>
      <c r="E94" s="94"/>
      <c r="F94" s="94"/>
      <c r="G94" s="368"/>
    </row>
    <row r="95" spans="1:7" x14ac:dyDescent="0.25">
      <c r="A95" s="105" t="s">
        <v>1018</v>
      </c>
      <c r="B95" s="364" t="s">
        <v>44</v>
      </c>
      <c r="C95" s="23" t="s">
        <v>20</v>
      </c>
      <c r="D95" s="98">
        <f>VLOOKUP(B95,'7'!$B$7:$C$26,2,FALSE)</f>
        <v>0</v>
      </c>
      <c r="E95" s="746">
        <f>HLOOKUP(B95,'10'!$D$6:$W$18,13,FALSE)</f>
        <v>0</v>
      </c>
      <c r="F95" s="747"/>
      <c r="G95" s="748"/>
    </row>
    <row r="96" spans="1:7" x14ac:dyDescent="0.25">
      <c r="A96" s="105" t="s">
        <v>1019</v>
      </c>
      <c r="B96" s="365"/>
      <c r="C96" s="99" t="s">
        <v>537</v>
      </c>
      <c r="D96" s="100">
        <f>VLOOKUP(B95,'9'!$B$8:$D$27,3,FALSE)</f>
        <v>0</v>
      </c>
      <c r="E96" s="749"/>
      <c r="F96" s="750"/>
      <c r="G96" s="751"/>
    </row>
    <row r="97" spans="1:7" x14ac:dyDescent="0.25">
      <c r="A97" s="105" t="s">
        <v>1020</v>
      </c>
      <c r="B97" s="365"/>
      <c r="C97" s="23" t="s">
        <v>639</v>
      </c>
      <c r="D97" s="89"/>
      <c r="E97" s="749"/>
      <c r="F97" s="750"/>
      <c r="G97" s="751"/>
    </row>
    <row r="98" spans="1:7" x14ac:dyDescent="0.25">
      <c r="A98" s="105" t="s">
        <v>1021</v>
      </c>
      <c r="B98" s="365"/>
      <c r="C98" s="28" t="s">
        <v>640</v>
      </c>
      <c r="D98" s="90"/>
      <c r="E98" s="749"/>
      <c r="F98" s="750"/>
      <c r="G98" s="751"/>
    </row>
    <row r="99" spans="1:7" x14ac:dyDescent="0.25">
      <c r="A99" s="105" t="s">
        <v>1022</v>
      </c>
      <c r="B99" s="365"/>
      <c r="C99" s="26" t="s">
        <v>641</v>
      </c>
      <c r="D99" s="91"/>
      <c r="E99" s="752"/>
      <c r="F99" s="753"/>
      <c r="G99" s="754"/>
    </row>
    <row r="100" spans="1:7" x14ac:dyDescent="0.25">
      <c r="A100" s="105" t="s">
        <v>1023</v>
      </c>
      <c r="B100" s="365"/>
      <c r="C100" s="28" t="s">
        <v>366</v>
      </c>
      <c r="D100" s="92"/>
      <c r="G100" s="366"/>
    </row>
    <row r="101" spans="1:7" x14ac:dyDescent="0.25">
      <c r="A101" s="105" t="s">
        <v>1024</v>
      </c>
      <c r="B101" s="365"/>
      <c r="C101" s="28" t="s">
        <v>367</v>
      </c>
      <c r="D101" s="92"/>
      <c r="G101" s="366"/>
    </row>
    <row r="102" spans="1:7" x14ac:dyDescent="0.25">
      <c r="A102" s="105" t="s">
        <v>1025</v>
      </c>
      <c r="B102" s="367"/>
      <c r="C102" s="26" t="s">
        <v>368</v>
      </c>
      <c r="D102" s="93"/>
      <c r="E102" s="94"/>
      <c r="F102" s="94"/>
      <c r="G102" s="368"/>
    </row>
    <row r="103" spans="1:7" x14ac:dyDescent="0.25">
      <c r="A103" s="105" t="s">
        <v>1026</v>
      </c>
      <c r="B103" s="364" t="s">
        <v>45</v>
      </c>
      <c r="C103" s="23" t="s">
        <v>20</v>
      </c>
      <c r="D103" s="98">
        <f>VLOOKUP(B103,'7'!$B$7:$C$26,2,FALSE)</f>
        <v>0</v>
      </c>
      <c r="E103" s="746">
        <f>HLOOKUP(B103,'10'!$D$6:$W$18,13,FALSE)</f>
        <v>0</v>
      </c>
      <c r="F103" s="747"/>
      <c r="G103" s="748"/>
    </row>
    <row r="104" spans="1:7" x14ac:dyDescent="0.25">
      <c r="A104" s="105" t="s">
        <v>1027</v>
      </c>
      <c r="B104" s="365"/>
      <c r="C104" s="99" t="s">
        <v>537</v>
      </c>
      <c r="D104" s="100">
        <f>VLOOKUP(B103,'9'!$B$8:$D$27,3,FALSE)</f>
        <v>0</v>
      </c>
      <c r="E104" s="749"/>
      <c r="F104" s="750"/>
      <c r="G104" s="751"/>
    </row>
    <row r="105" spans="1:7" x14ac:dyDescent="0.25">
      <c r="A105" s="105" t="s">
        <v>1028</v>
      </c>
      <c r="B105" s="365"/>
      <c r="C105" s="23" t="s">
        <v>639</v>
      </c>
      <c r="D105" s="89"/>
      <c r="E105" s="749"/>
      <c r="F105" s="750"/>
      <c r="G105" s="751"/>
    </row>
    <row r="106" spans="1:7" x14ac:dyDescent="0.25">
      <c r="A106" s="105" t="s">
        <v>1029</v>
      </c>
      <c r="B106" s="365"/>
      <c r="C106" s="28" t="s">
        <v>640</v>
      </c>
      <c r="D106" s="90"/>
      <c r="E106" s="749"/>
      <c r="F106" s="750"/>
      <c r="G106" s="751"/>
    </row>
    <row r="107" spans="1:7" x14ac:dyDescent="0.25">
      <c r="A107" s="105" t="s">
        <v>1030</v>
      </c>
      <c r="B107" s="365"/>
      <c r="C107" s="26" t="s">
        <v>641</v>
      </c>
      <c r="D107" s="91"/>
      <c r="E107" s="752"/>
      <c r="F107" s="753"/>
      <c r="G107" s="754"/>
    </row>
    <row r="108" spans="1:7" x14ac:dyDescent="0.25">
      <c r="A108" s="105" t="s">
        <v>1031</v>
      </c>
      <c r="B108" s="365"/>
      <c r="C108" s="28" t="s">
        <v>366</v>
      </c>
      <c r="D108" s="92"/>
      <c r="G108" s="366"/>
    </row>
    <row r="109" spans="1:7" x14ac:dyDescent="0.25">
      <c r="A109" s="105" t="s">
        <v>1032</v>
      </c>
      <c r="B109" s="365"/>
      <c r="C109" s="28" t="s">
        <v>367</v>
      </c>
      <c r="D109" s="92"/>
      <c r="G109" s="366"/>
    </row>
    <row r="110" spans="1:7" x14ac:dyDescent="0.25">
      <c r="A110" s="105" t="s">
        <v>1033</v>
      </c>
      <c r="B110" s="367"/>
      <c r="C110" s="26" t="s">
        <v>368</v>
      </c>
      <c r="D110" s="93"/>
      <c r="E110" s="94"/>
      <c r="F110" s="94"/>
      <c r="G110" s="368"/>
    </row>
    <row r="111" spans="1:7" x14ac:dyDescent="0.25">
      <c r="A111" s="105" t="s">
        <v>1034</v>
      </c>
      <c r="B111" s="364" t="s">
        <v>46</v>
      </c>
      <c r="C111" s="23" t="s">
        <v>20</v>
      </c>
      <c r="D111" s="98">
        <f>VLOOKUP(B111,'7'!$B$7:$C$26,2,FALSE)</f>
        <v>0</v>
      </c>
      <c r="E111" s="746">
        <f>HLOOKUP(B111,'10'!$D$6:$W$18,13,FALSE)</f>
        <v>0</v>
      </c>
      <c r="F111" s="747"/>
      <c r="G111" s="748"/>
    </row>
    <row r="112" spans="1:7" x14ac:dyDescent="0.25">
      <c r="A112" s="105" t="s">
        <v>1035</v>
      </c>
      <c r="B112" s="365"/>
      <c r="C112" s="99" t="s">
        <v>537</v>
      </c>
      <c r="D112" s="100">
        <f>VLOOKUP(B111,'9'!$B$8:$D$27,3,FALSE)</f>
        <v>0</v>
      </c>
      <c r="E112" s="749"/>
      <c r="F112" s="750"/>
      <c r="G112" s="751"/>
    </row>
    <row r="113" spans="1:7" x14ac:dyDescent="0.25">
      <c r="A113" s="105" t="s">
        <v>1036</v>
      </c>
      <c r="B113" s="365"/>
      <c r="C113" s="23" t="s">
        <v>639</v>
      </c>
      <c r="D113" s="89"/>
      <c r="E113" s="749"/>
      <c r="F113" s="750"/>
      <c r="G113" s="751"/>
    </row>
    <row r="114" spans="1:7" x14ac:dyDescent="0.25">
      <c r="A114" s="105" t="s">
        <v>1037</v>
      </c>
      <c r="B114" s="365"/>
      <c r="C114" s="28" t="s">
        <v>640</v>
      </c>
      <c r="D114" s="90"/>
      <c r="E114" s="749"/>
      <c r="F114" s="750"/>
      <c r="G114" s="751"/>
    </row>
    <row r="115" spans="1:7" x14ac:dyDescent="0.25">
      <c r="A115" s="105" t="s">
        <v>1038</v>
      </c>
      <c r="B115" s="365"/>
      <c r="C115" s="26" t="s">
        <v>641</v>
      </c>
      <c r="D115" s="91"/>
      <c r="E115" s="752"/>
      <c r="F115" s="753"/>
      <c r="G115" s="754"/>
    </row>
    <row r="116" spans="1:7" x14ac:dyDescent="0.25">
      <c r="A116" s="105" t="s">
        <v>1039</v>
      </c>
      <c r="B116" s="365"/>
      <c r="C116" s="28" t="s">
        <v>366</v>
      </c>
      <c r="D116" s="92"/>
      <c r="G116" s="366"/>
    </row>
    <row r="117" spans="1:7" x14ac:dyDescent="0.25">
      <c r="A117" s="105" t="s">
        <v>1040</v>
      </c>
      <c r="B117" s="365"/>
      <c r="C117" s="28" t="s">
        <v>367</v>
      </c>
      <c r="D117" s="92"/>
      <c r="G117" s="366"/>
    </row>
    <row r="118" spans="1:7" x14ac:dyDescent="0.25">
      <c r="A118" s="105" t="s">
        <v>1041</v>
      </c>
      <c r="B118" s="367"/>
      <c r="C118" s="26" t="s">
        <v>368</v>
      </c>
      <c r="D118" s="93"/>
      <c r="E118" s="94"/>
      <c r="F118" s="94"/>
      <c r="G118" s="368"/>
    </row>
    <row r="119" spans="1:7" x14ac:dyDescent="0.25">
      <c r="A119" s="105" t="s">
        <v>1042</v>
      </c>
      <c r="B119" s="364" t="s">
        <v>47</v>
      </c>
      <c r="C119" s="23" t="s">
        <v>20</v>
      </c>
      <c r="D119" s="98">
        <f>VLOOKUP(B119,'7'!$B$7:$C$26,2,FALSE)</f>
        <v>0</v>
      </c>
      <c r="E119" s="746">
        <f>HLOOKUP(B119,'10'!$D$6:$W$18,13,FALSE)</f>
        <v>0</v>
      </c>
      <c r="F119" s="747"/>
      <c r="G119" s="748"/>
    </row>
    <row r="120" spans="1:7" x14ac:dyDescent="0.25">
      <c r="A120" s="105" t="s">
        <v>1043</v>
      </c>
      <c r="B120" s="365"/>
      <c r="C120" s="99" t="s">
        <v>537</v>
      </c>
      <c r="D120" s="100">
        <f>VLOOKUP(B119,'9'!$B$8:$D$27,3,FALSE)</f>
        <v>0</v>
      </c>
      <c r="E120" s="749"/>
      <c r="F120" s="750"/>
      <c r="G120" s="751"/>
    </row>
    <row r="121" spans="1:7" x14ac:dyDescent="0.25">
      <c r="A121" s="105" t="s">
        <v>1044</v>
      </c>
      <c r="B121" s="365"/>
      <c r="C121" s="23" t="s">
        <v>639</v>
      </c>
      <c r="D121" s="89"/>
      <c r="E121" s="749"/>
      <c r="F121" s="750"/>
      <c r="G121" s="751"/>
    </row>
    <row r="122" spans="1:7" x14ac:dyDescent="0.25">
      <c r="A122" s="105" t="s">
        <v>1045</v>
      </c>
      <c r="B122" s="365"/>
      <c r="C122" s="28" t="s">
        <v>640</v>
      </c>
      <c r="D122" s="90"/>
      <c r="E122" s="749"/>
      <c r="F122" s="750"/>
      <c r="G122" s="751"/>
    </row>
    <row r="123" spans="1:7" x14ac:dyDescent="0.25">
      <c r="A123" s="105" t="s">
        <v>1046</v>
      </c>
      <c r="B123" s="365"/>
      <c r="C123" s="26" t="s">
        <v>641</v>
      </c>
      <c r="D123" s="91"/>
      <c r="E123" s="752"/>
      <c r="F123" s="753"/>
      <c r="G123" s="754"/>
    </row>
    <row r="124" spans="1:7" x14ac:dyDescent="0.25">
      <c r="A124" s="105" t="s">
        <v>1047</v>
      </c>
      <c r="B124" s="365"/>
      <c r="C124" s="28" t="s">
        <v>366</v>
      </c>
      <c r="D124" s="92"/>
      <c r="G124" s="366"/>
    </row>
    <row r="125" spans="1:7" x14ac:dyDescent="0.25">
      <c r="A125" s="105" t="s">
        <v>1048</v>
      </c>
      <c r="B125" s="365"/>
      <c r="C125" s="28" t="s">
        <v>367</v>
      </c>
      <c r="D125" s="92"/>
      <c r="G125" s="366"/>
    </row>
    <row r="126" spans="1:7" x14ac:dyDescent="0.25">
      <c r="A126" s="105" t="s">
        <v>1049</v>
      </c>
      <c r="B126" s="367"/>
      <c r="C126" s="26" t="s">
        <v>368</v>
      </c>
      <c r="D126" s="93"/>
      <c r="E126" s="94"/>
      <c r="F126" s="94"/>
      <c r="G126" s="368"/>
    </row>
    <row r="127" spans="1:7" x14ac:dyDescent="0.25">
      <c r="A127" s="105" t="s">
        <v>1050</v>
      </c>
      <c r="B127" s="364" t="s">
        <v>48</v>
      </c>
      <c r="C127" s="23" t="s">
        <v>20</v>
      </c>
      <c r="D127" s="98">
        <f>VLOOKUP(B127,'7'!$B$7:$C$26,2,FALSE)</f>
        <v>0</v>
      </c>
      <c r="E127" s="746">
        <f>HLOOKUP(B127,'10'!$D$6:$W$18,13,FALSE)</f>
        <v>0</v>
      </c>
      <c r="F127" s="747"/>
      <c r="G127" s="748"/>
    </row>
    <row r="128" spans="1:7" x14ac:dyDescent="0.25">
      <c r="A128" s="105" t="s">
        <v>1051</v>
      </c>
      <c r="B128" s="365"/>
      <c r="C128" s="99" t="s">
        <v>537</v>
      </c>
      <c r="D128" s="100">
        <f>VLOOKUP(B127,'9'!$B$8:$D$27,3,FALSE)</f>
        <v>0</v>
      </c>
      <c r="E128" s="749"/>
      <c r="F128" s="750"/>
      <c r="G128" s="751"/>
    </row>
    <row r="129" spans="1:7" x14ac:dyDescent="0.25">
      <c r="A129" s="105" t="s">
        <v>1052</v>
      </c>
      <c r="B129" s="365"/>
      <c r="C129" s="23" t="s">
        <v>639</v>
      </c>
      <c r="D129" s="89"/>
      <c r="E129" s="749"/>
      <c r="F129" s="750"/>
      <c r="G129" s="751"/>
    </row>
    <row r="130" spans="1:7" x14ac:dyDescent="0.25">
      <c r="A130" s="105" t="s">
        <v>1053</v>
      </c>
      <c r="B130" s="365"/>
      <c r="C130" s="28" t="s">
        <v>640</v>
      </c>
      <c r="D130" s="90"/>
      <c r="E130" s="749"/>
      <c r="F130" s="750"/>
      <c r="G130" s="751"/>
    </row>
    <row r="131" spans="1:7" x14ac:dyDescent="0.25">
      <c r="A131" s="105" t="s">
        <v>1054</v>
      </c>
      <c r="B131" s="365"/>
      <c r="C131" s="26" t="s">
        <v>641</v>
      </c>
      <c r="D131" s="91"/>
      <c r="E131" s="752"/>
      <c r="F131" s="753"/>
      <c r="G131" s="754"/>
    </row>
    <row r="132" spans="1:7" x14ac:dyDescent="0.25">
      <c r="A132" s="105" t="s">
        <v>1055</v>
      </c>
      <c r="B132" s="365"/>
      <c r="C132" s="28" t="s">
        <v>366</v>
      </c>
      <c r="D132" s="92"/>
      <c r="G132" s="366"/>
    </row>
    <row r="133" spans="1:7" x14ac:dyDescent="0.25">
      <c r="A133" s="105" t="s">
        <v>1056</v>
      </c>
      <c r="B133" s="365"/>
      <c r="C133" s="28" t="s">
        <v>367</v>
      </c>
      <c r="D133" s="92"/>
      <c r="G133" s="366"/>
    </row>
    <row r="134" spans="1:7" x14ac:dyDescent="0.25">
      <c r="A134" s="105" t="s">
        <v>1057</v>
      </c>
      <c r="B134" s="367"/>
      <c r="C134" s="26" t="s">
        <v>368</v>
      </c>
      <c r="D134" s="93"/>
      <c r="E134" s="94"/>
      <c r="F134" s="94"/>
      <c r="G134" s="368"/>
    </row>
    <row r="135" spans="1:7" x14ac:dyDescent="0.25">
      <c r="A135" s="105" t="s">
        <v>1058</v>
      </c>
      <c r="B135" s="364" t="s">
        <v>49</v>
      </c>
      <c r="C135" s="23" t="s">
        <v>20</v>
      </c>
      <c r="D135" s="98">
        <f>VLOOKUP(B135,'7'!$B$7:$C$26,2,FALSE)</f>
        <v>0</v>
      </c>
      <c r="E135" s="746">
        <f>HLOOKUP(B135,'10'!$D$6:$W$18,13,FALSE)</f>
        <v>0</v>
      </c>
      <c r="F135" s="747"/>
      <c r="G135" s="748"/>
    </row>
    <row r="136" spans="1:7" x14ac:dyDescent="0.25">
      <c r="A136" s="105" t="s">
        <v>1059</v>
      </c>
      <c r="B136" s="365"/>
      <c r="C136" s="99" t="s">
        <v>537</v>
      </c>
      <c r="D136" s="100">
        <f>VLOOKUP(B135,'9'!$B$8:$D$27,3,FALSE)</f>
        <v>0</v>
      </c>
      <c r="E136" s="749"/>
      <c r="F136" s="750"/>
      <c r="G136" s="751"/>
    </row>
    <row r="137" spans="1:7" x14ac:dyDescent="0.25">
      <c r="A137" s="105" t="s">
        <v>1060</v>
      </c>
      <c r="B137" s="365"/>
      <c r="C137" s="23" t="s">
        <v>639</v>
      </c>
      <c r="D137" s="89"/>
      <c r="E137" s="749"/>
      <c r="F137" s="750"/>
      <c r="G137" s="751"/>
    </row>
    <row r="138" spans="1:7" x14ac:dyDescent="0.25">
      <c r="A138" s="105" t="s">
        <v>1061</v>
      </c>
      <c r="B138" s="365"/>
      <c r="C138" s="28" t="s">
        <v>640</v>
      </c>
      <c r="D138" s="90"/>
      <c r="E138" s="749"/>
      <c r="F138" s="750"/>
      <c r="G138" s="751"/>
    </row>
    <row r="139" spans="1:7" x14ac:dyDescent="0.25">
      <c r="A139" s="105" t="s">
        <v>1062</v>
      </c>
      <c r="B139" s="365"/>
      <c r="C139" s="26" t="s">
        <v>641</v>
      </c>
      <c r="D139" s="91"/>
      <c r="E139" s="752"/>
      <c r="F139" s="753"/>
      <c r="G139" s="754"/>
    </row>
    <row r="140" spans="1:7" x14ac:dyDescent="0.25">
      <c r="A140" s="105" t="s">
        <v>1063</v>
      </c>
      <c r="B140" s="365"/>
      <c r="C140" s="28" t="s">
        <v>366</v>
      </c>
      <c r="D140" s="92"/>
      <c r="G140" s="366"/>
    </row>
    <row r="141" spans="1:7" x14ac:dyDescent="0.25">
      <c r="A141" s="105" t="s">
        <v>1064</v>
      </c>
      <c r="B141" s="365"/>
      <c r="C141" s="28" t="s">
        <v>367</v>
      </c>
      <c r="D141" s="92"/>
      <c r="G141" s="366"/>
    </row>
    <row r="142" spans="1:7" x14ac:dyDescent="0.25">
      <c r="A142" s="105" t="s">
        <v>1065</v>
      </c>
      <c r="B142" s="367"/>
      <c r="C142" s="26" t="s">
        <v>368</v>
      </c>
      <c r="D142" s="93"/>
      <c r="E142" s="94"/>
      <c r="F142" s="94"/>
      <c r="G142" s="368"/>
    </row>
    <row r="143" spans="1:7" x14ac:dyDescent="0.25">
      <c r="A143" s="105" t="s">
        <v>1066</v>
      </c>
      <c r="B143" s="364" t="s">
        <v>50</v>
      </c>
      <c r="C143" s="23" t="s">
        <v>20</v>
      </c>
      <c r="D143" s="98">
        <f>VLOOKUP(B143,'7'!$B$7:$C$26,2,FALSE)</f>
        <v>0</v>
      </c>
      <c r="E143" s="746">
        <f>HLOOKUP(B143,'10'!$D$6:$W$18,13,FALSE)</f>
        <v>0</v>
      </c>
      <c r="F143" s="747"/>
      <c r="G143" s="748"/>
    </row>
    <row r="144" spans="1:7" x14ac:dyDescent="0.25">
      <c r="A144" s="105" t="s">
        <v>1067</v>
      </c>
      <c r="B144" s="365"/>
      <c r="C144" s="99" t="s">
        <v>537</v>
      </c>
      <c r="D144" s="100">
        <f>VLOOKUP(B143,'9'!$B$8:$D$27,3,FALSE)</f>
        <v>0</v>
      </c>
      <c r="E144" s="749"/>
      <c r="F144" s="750"/>
      <c r="G144" s="751"/>
    </row>
    <row r="145" spans="1:7" x14ac:dyDescent="0.25">
      <c r="A145" s="105" t="s">
        <v>1068</v>
      </c>
      <c r="B145" s="365"/>
      <c r="C145" s="23" t="s">
        <v>639</v>
      </c>
      <c r="D145" s="89"/>
      <c r="E145" s="749"/>
      <c r="F145" s="750"/>
      <c r="G145" s="751"/>
    </row>
    <row r="146" spans="1:7" x14ac:dyDescent="0.25">
      <c r="A146" s="105" t="s">
        <v>1069</v>
      </c>
      <c r="B146" s="365"/>
      <c r="C146" s="28" t="s">
        <v>640</v>
      </c>
      <c r="D146" s="90"/>
      <c r="E146" s="749"/>
      <c r="F146" s="750"/>
      <c r="G146" s="751"/>
    </row>
    <row r="147" spans="1:7" x14ac:dyDescent="0.25">
      <c r="A147" s="105" t="s">
        <v>1070</v>
      </c>
      <c r="B147" s="365"/>
      <c r="C147" s="26" t="s">
        <v>641</v>
      </c>
      <c r="D147" s="91"/>
      <c r="E147" s="752"/>
      <c r="F147" s="753"/>
      <c r="G147" s="754"/>
    </row>
    <row r="148" spans="1:7" x14ac:dyDescent="0.25">
      <c r="A148" s="105" t="s">
        <v>1071</v>
      </c>
      <c r="B148" s="365"/>
      <c r="C148" s="28" t="s">
        <v>366</v>
      </c>
      <c r="D148" s="92"/>
      <c r="G148" s="366"/>
    </row>
    <row r="149" spans="1:7" x14ac:dyDescent="0.25">
      <c r="A149" s="105" t="s">
        <v>1072</v>
      </c>
      <c r="B149" s="365"/>
      <c r="C149" s="28" t="s">
        <v>367</v>
      </c>
      <c r="D149" s="92"/>
      <c r="G149" s="366"/>
    </row>
    <row r="150" spans="1:7" x14ac:dyDescent="0.25">
      <c r="A150" s="105" t="s">
        <v>1073</v>
      </c>
      <c r="B150" s="367"/>
      <c r="C150" s="26" t="s">
        <v>368</v>
      </c>
      <c r="D150" s="93"/>
      <c r="E150" s="94"/>
      <c r="F150" s="94"/>
      <c r="G150" s="368"/>
    </row>
    <row r="151" spans="1:7" x14ac:dyDescent="0.25">
      <c r="A151" s="105" t="s">
        <v>1074</v>
      </c>
      <c r="B151" s="364" t="s">
        <v>51</v>
      </c>
      <c r="C151" s="23" t="s">
        <v>20</v>
      </c>
      <c r="D151" s="98">
        <f>VLOOKUP(B151,'7'!$B$7:$C$26,2,FALSE)</f>
        <v>0</v>
      </c>
      <c r="E151" s="746">
        <f>HLOOKUP(B151,'10'!$D$6:$W$18,13,FALSE)</f>
        <v>0</v>
      </c>
      <c r="F151" s="747"/>
      <c r="G151" s="748"/>
    </row>
    <row r="152" spans="1:7" x14ac:dyDescent="0.25">
      <c r="A152" s="105" t="s">
        <v>1075</v>
      </c>
      <c r="B152" s="365"/>
      <c r="C152" s="99" t="s">
        <v>537</v>
      </c>
      <c r="D152" s="100">
        <f>VLOOKUP(B151,'9'!$B$8:$D$27,3,FALSE)</f>
        <v>0</v>
      </c>
      <c r="E152" s="749"/>
      <c r="F152" s="750"/>
      <c r="G152" s="751"/>
    </row>
    <row r="153" spans="1:7" x14ac:dyDescent="0.25">
      <c r="A153" s="105" t="s">
        <v>1076</v>
      </c>
      <c r="B153" s="365"/>
      <c r="C153" s="23" t="s">
        <v>639</v>
      </c>
      <c r="D153" s="89"/>
      <c r="E153" s="749"/>
      <c r="F153" s="750"/>
      <c r="G153" s="751"/>
    </row>
    <row r="154" spans="1:7" x14ac:dyDescent="0.25">
      <c r="A154" s="105" t="s">
        <v>1077</v>
      </c>
      <c r="B154" s="365"/>
      <c r="C154" s="28" t="s">
        <v>640</v>
      </c>
      <c r="D154" s="90"/>
      <c r="E154" s="749"/>
      <c r="F154" s="750"/>
      <c r="G154" s="751"/>
    </row>
    <row r="155" spans="1:7" x14ac:dyDescent="0.25">
      <c r="A155" s="105" t="s">
        <v>1078</v>
      </c>
      <c r="B155" s="365"/>
      <c r="C155" s="26" t="s">
        <v>641</v>
      </c>
      <c r="D155" s="91"/>
      <c r="E155" s="752"/>
      <c r="F155" s="753"/>
      <c r="G155" s="754"/>
    </row>
    <row r="156" spans="1:7" x14ac:dyDescent="0.25">
      <c r="A156" s="105" t="s">
        <v>1079</v>
      </c>
      <c r="B156" s="365"/>
      <c r="C156" s="28" t="s">
        <v>366</v>
      </c>
      <c r="D156" s="92"/>
      <c r="G156" s="366"/>
    </row>
    <row r="157" spans="1:7" x14ac:dyDescent="0.25">
      <c r="A157" s="105" t="s">
        <v>1080</v>
      </c>
      <c r="B157" s="365"/>
      <c r="C157" s="28" t="s">
        <v>367</v>
      </c>
      <c r="D157" s="92"/>
      <c r="G157" s="366"/>
    </row>
    <row r="158" spans="1:7" x14ac:dyDescent="0.25">
      <c r="A158" s="105" t="s">
        <v>1081</v>
      </c>
      <c r="B158" s="367"/>
      <c r="C158" s="26" t="s">
        <v>368</v>
      </c>
      <c r="D158" s="93"/>
      <c r="E158" s="94"/>
      <c r="F158" s="94"/>
      <c r="G158" s="368"/>
    </row>
    <row r="159" spans="1:7" x14ac:dyDescent="0.25">
      <c r="A159" s="105" t="s">
        <v>1082</v>
      </c>
      <c r="B159" s="364" t="s">
        <v>52</v>
      </c>
      <c r="C159" s="23" t="s">
        <v>20</v>
      </c>
      <c r="D159" s="98">
        <f>VLOOKUP(B159,'7'!$B$7:$C$26,2,FALSE)</f>
        <v>0</v>
      </c>
      <c r="E159" s="746">
        <f>HLOOKUP(B159,'10'!$D$6:$W$18,13,FALSE)</f>
        <v>0</v>
      </c>
      <c r="F159" s="747"/>
      <c r="G159" s="748"/>
    </row>
    <row r="160" spans="1:7" x14ac:dyDescent="0.25">
      <c r="A160" s="105" t="s">
        <v>1083</v>
      </c>
      <c r="B160" s="365"/>
      <c r="C160" s="99" t="s">
        <v>537</v>
      </c>
      <c r="D160" s="100">
        <f>VLOOKUP(B159,'9'!$B$8:$D$27,3,FALSE)</f>
        <v>0</v>
      </c>
      <c r="E160" s="749"/>
      <c r="F160" s="750"/>
      <c r="G160" s="751"/>
    </row>
    <row r="161" spans="1:7" x14ac:dyDescent="0.25">
      <c r="A161" s="105" t="s">
        <v>1084</v>
      </c>
      <c r="B161" s="365"/>
      <c r="C161" s="23" t="s">
        <v>639</v>
      </c>
      <c r="D161" s="89"/>
      <c r="E161" s="749"/>
      <c r="F161" s="750"/>
      <c r="G161" s="751"/>
    </row>
    <row r="162" spans="1:7" x14ac:dyDescent="0.25">
      <c r="A162" s="105" t="s">
        <v>1085</v>
      </c>
      <c r="B162" s="365"/>
      <c r="C162" s="28" t="s">
        <v>640</v>
      </c>
      <c r="D162" s="90"/>
      <c r="E162" s="749"/>
      <c r="F162" s="750"/>
      <c r="G162" s="751"/>
    </row>
    <row r="163" spans="1:7" x14ac:dyDescent="0.25">
      <c r="A163" s="105" t="s">
        <v>1086</v>
      </c>
      <c r="B163" s="365"/>
      <c r="C163" s="26" t="s">
        <v>641</v>
      </c>
      <c r="D163" s="91"/>
      <c r="E163" s="752"/>
      <c r="F163" s="753"/>
      <c r="G163" s="754"/>
    </row>
    <row r="164" spans="1:7" x14ac:dyDescent="0.25">
      <c r="A164" s="105" t="s">
        <v>1087</v>
      </c>
      <c r="B164" s="365"/>
      <c r="C164" s="28" t="s">
        <v>366</v>
      </c>
      <c r="D164" s="92"/>
      <c r="G164" s="366"/>
    </row>
    <row r="165" spans="1:7" x14ac:dyDescent="0.25">
      <c r="A165" s="105" t="s">
        <v>1088</v>
      </c>
      <c r="B165" s="365"/>
      <c r="C165" s="28" t="s">
        <v>367</v>
      </c>
      <c r="D165" s="92"/>
      <c r="G165" s="366"/>
    </row>
    <row r="166" spans="1:7" ht="15.75" thickBot="1" x14ac:dyDescent="0.3">
      <c r="A166" s="105" t="s">
        <v>1089</v>
      </c>
      <c r="B166" s="369"/>
      <c r="C166" s="370" t="s">
        <v>368</v>
      </c>
      <c r="D166" s="371"/>
      <c r="E166" s="372"/>
      <c r="F166" s="372"/>
      <c r="G166" s="373"/>
    </row>
    <row r="169" spans="1:7" x14ac:dyDescent="0.25">
      <c r="C169" s="1"/>
      <c r="D169" s="360" t="s">
        <v>1353</v>
      </c>
    </row>
    <row r="170" spans="1:7" x14ac:dyDescent="0.25">
      <c r="C170" s="1">
        <v>1</v>
      </c>
      <c r="D170" s="500" t="s">
        <v>1344</v>
      </c>
    </row>
    <row r="171" spans="1:7" ht="30" x14ac:dyDescent="0.25">
      <c r="C171" s="1">
        <v>2</v>
      </c>
      <c r="D171" s="500" t="s">
        <v>1345</v>
      </c>
    </row>
    <row r="172" spans="1:7" ht="60" x14ac:dyDescent="0.25">
      <c r="C172" s="1">
        <v>3</v>
      </c>
      <c r="D172" s="500" t="s">
        <v>1346</v>
      </c>
    </row>
    <row r="173" spans="1:7" ht="90" x14ac:dyDescent="0.25">
      <c r="C173" s="1">
        <v>4</v>
      </c>
      <c r="D173" s="500" t="s">
        <v>1355</v>
      </c>
    </row>
    <row r="174" spans="1:7" ht="60" x14ac:dyDescent="0.25">
      <c r="C174" s="1">
        <v>5</v>
      </c>
      <c r="D174" s="500" t="s">
        <v>1347</v>
      </c>
    </row>
    <row r="175" spans="1:7" ht="120" x14ac:dyDescent="0.25">
      <c r="C175" s="1">
        <v>6</v>
      </c>
      <c r="D175" s="500" t="s">
        <v>1635</v>
      </c>
    </row>
    <row r="176" spans="1:7" ht="45" x14ac:dyDescent="0.25">
      <c r="C176" s="1">
        <v>7</v>
      </c>
      <c r="D176" s="335" t="s">
        <v>1349</v>
      </c>
    </row>
    <row r="177" spans="3:4" ht="90" x14ac:dyDescent="0.25">
      <c r="C177" s="1">
        <v>8</v>
      </c>
      <c r="D177" s="335" t="s">
        <v>1636</v>
      </c>
    </row>
  </sheetData>
  <sheetProtection algorithmName="SHA-512" hashValue="ZWwrF1wlO4Oqy5J2r5It+GX4wkV86JjrJQnxhNkCo619Q6p/C/+S8OEijlxZiG0/K9S/HX1X8MRKa3Kdz0B/FA==" saltValue="7Txbx0dALaVnSIvJ4fNgRQ==" spinCount="100000" sheet="1" objects="1" scenarios="1"/>
  <mergeCells count="20">
    <mergeCell ref="E7:G11"/>
    <mergeCell ref="E15:G19"/>
    <mergeCell ref="E23:G27"/>
    <mergeCell ref="E31:G35"/>
    <mergeCell ref="E39:G43"/>
    <mergeCell ref="E47:G51"/>
    <mergeCell ref="E55:G59"/>
    <mergeCell ref="E63:G67"/>
    <mergeCell ref="E71:G75"/>
    <mergeCell ref="E79:G83"/>
    <mergeCell ref="E135:G139"/>
    <mergeCell ref="E143:G147"/>
    <mergeCell ref="E151:G155"/>
    <mergeCell ref="E159:G163"/>
    <mergeCell ref="E87:G91"/>
    <mergeCell ref="E95:G99"/>
    <mergeCell ref="E103:G107"/>
    <mergeCell ref="E111:G115"/>
    <mergeCell ref="E119:G123"/>
    <mergeCell ref="E127:G131"/>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6897821-69E5-4A77-A870-B8BB1B560075}">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r:uid="{BA62DD30-746E-4FDE-9042-13712A651DBD}">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AC10-5755-4FA7-9CAB-682F4629139E}">
  <sheetPr>
    <tabColor theme="0" tint="-0.249977111117893"/>
  </sheetPr>
  <dimension ref="A1:AE38"/>
  <sheetViews>
    <sheetView topLeftCell="D1" zoomScaleNormal="100" workbookViewId="0">
      <selection activeCell="A14" sqref="A14:XFD14"/>
    </sheetView>
  </sheetViews>
  <sheetFormatPr defaultColWidth="9.140625" defaultRowHeight="15" x14ac:dyDescent="0.25"/>
  <cols>
    <col min="1" max="1" width="8.7109375" style="13" customWidth="1"/>
    <col min="2" max="2" width="12.7109375" style="13" customWidth="1"/>
    <col min="3" max="3" width="70.5703125" style="13" customWidth="1"/>
    <col min="4" max="4" width="11.7109375" style="13" customWidth="1"/>
    <col min="5" max="5" width="12.7109375" style="13" customWidth="1"/>
    <col min="6" max="30" width="11.7109375" style="13" customWidth="1"/>
    <col min="31" max="31" width="32.7109375" style="13" customWidth="1"/>
    <col min="32" max="16384" width="9.140625" style="13"/>
  </cols>
  <sheetData>
    <row r="1" spans="1:31" s="42" customFormat="1" ht="18.75" x14ac:dyDescent="0.25">
      <c r="A1" s="44" t="s">
        <v>242</v>
      </c>
      <c r="B1" s="44" t="s">
        <v>1706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25">
      <c r="A3" s="1"/>
      <c r="B3" s="140" t="s">
        <v>1272</v>
      </c>
      <c r="C3" s="205" t="str">
        <f>'1'!C8</f>
        <v>RASE</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75" thickBot="1" x14ac:dyDescent="0.3"/>
    <row r="5" spans="1:31" x14ac:dyDescent="0.25">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5" x14ac:dyDescent="0.25">
      <c r="A6" s="1"/>
      <c r="B6" s="344" t="s">
        <v>54</v>
      </c>
      <c r="C6" s="255" t="s">
        <v>53</v>
      </c>
      <c r="D6" s="226" t="str">
        <f>'7'!F6</f>
        <v>Planuojama paramos suma priemonei, Eur</v>
      </c>
      <c r="E6" s="227" t="s">
        <v>1707</v>
      </c>
      <c r="F6" s="755" t="s">
        <v>1293</v>
      </c>
      <c r="G6" s="757" t="s">
        <v>100</v>
      </c>
      <c r="H6" s="758"/>
      <c r="I6" s="758"/>
      <c r="J6" s="760"/>
      <c r="K6" s="757" t="s">
        <v>101</v>
      </c>
      <c r="L6" s="758"/>
      <c r="M6" s="758"/>
      <c r="N6" s="760"/>
      <c r="O6" s="757" t="s">
        <v>102</v>
      </c>
      <c r="P6" s="758"/>
      <c r="Q6" s="758"/>
      <c r="R6" s="760"/>
      <c r="S6" s="757" t="s">
        <v>103</v>
      </c>
      <c r="T6" s="758"/>
      <c r="U6" s="758"/>
      <c r="V6" s="760"/>
      <c r="W6" s="757" t="s">
        <v>104</v>
      </c>
      <c r="X6" s="758"/>
      <c r="Y6" s="758"/>
      <c r="Z6" s="760"/>
      <c r="AA6" s="757" t="s">
        <v>105</v>
      </c>
      <c r="AB6" s="758"/>
      <c r="AC6" s="758"/>
      <c r="AD6" s="759"/>
      <c r="AE6" s="337" t="s">
        <v>1104</v>
      </c>
    </row>
    <row r="7" spans="1:31" x14ac:dyDescent="0.25">
      <c r="A7" s="1" t="s">
        <v>420</v>
      </c>
      <c r="B7" s="345"/>
      <c r="C7" s="257"/>
      <c r="D7" s="256"/>
      <c r="E7" s="258"/>
      <c r="F7" s="756"/>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25">
      <c r="A8" s="1" t="s">
        <v>421</v>
      </c>
      <c r="B8" s="347" t="s">
        <v>0</v>
      </c>
      <c r="C8" s="45" t="str">
        <f>'7'!C7</f>
        <v>Ekonominės rajono plėtros skatinimas, kuriant naujus verslus rajone</v>
      </c>
      <c r="D8" s="208">
        <f>'7'!F7</f>
        <v>200000</v>
      </c>
      <c r="E8" s="147">
        <f>COUNTIFS($G8:$AD8,"&gt;0")</f>
        <v>2</v>
      </c>
      <c r="F8" s="209">
        <f>SUM(G8:AD8)</f>
        <v>200000</v>
      </c>
      <c r="G8" s="247"/>
      <c r="H8" s="248"/>
      <c r="I8" s="248">
        <v>100000</v>
      </c>
      <c r="J8" s="249"/>
      <c r="K8" s="247"/>
      <c r="L8" s="248"/>
      <c r="M8" s="248"/>
      <c r="N8" s="249"/>
      <c r="O8" s="247"/>
      <c r="P8" s="248">
        <v>100000</v>
      </c>
      <c r="Q8" s="248"/>
      <c r="R8" s="249"/>
      <c r="S8" s="247"/>
      <c r="T8" s="248"/>
      <c r="U8" s="248"/>
      <c r="V8" s="249"/>
      <c r="W8" s="247"/>
      <c r="X8" s="248"/>
      <c r="Y8" s="248"/>
      <c r="Z8" s="249"/>
      <c r="AA8" s="247"/>
      <c r="AB8" s="248"/>
      <c r="AC8" s="248"/>
      <c r="AD8" s="348"/>
      <c r="AE8" s="338" t="str">
        <f>IF(D8=F8,"Gerai","Nesutampa sumos (3 ir 5 stulpeliai)")</f>
        <v>Gerai</v>
      </c>
    </row>
    <row r="9" spans="1:31" x14ac:dyDescent="0.25">
      <c r="A9" s="1" t="s">
        <v>422</v>
      </c>
      <c r="B9" s="347" t="s">
        <v>1</v>
      </c>
      <c r="C9" s="45" t="str">
        <f>'7'!C8</f>
        <v>Ekonominės rajono plėtros skatinimas, plėtojant esamus rajono verslus</v>
      </c>
      <c r="D9" s="208">
        <f>'7'!F8</f>
        <v>250000</v>
      </c>
      <c r="E9" s="147">
        <f t="shared" ref="E9:E27" si="0">COUNTIFS($G9:$AD9,"&gt;0")</f>
        <v>2</v>
      </c>
      <c r="F9" s="210">
        <f t="shared" ref="F9:F27" si="1">SUM(G9:AD9)</f>
        <v>250000</v>
      </c>
      <c r="G9" s="242"/>
      <c r="H9" s="250"/>
      <c r="I9" s="250"/>
      <c r="J9" s="251">
        <v>125000</v>
      </c>
      <c r="K9" s="242"/>
      <c r="L9" s="250">
        <v>125000</v>
      </c>
      <c r="M9" s="250"/>
      <c r="N9" s="251"/>
      <c r="O9" s="242"/>
      <c r="P9" s="250"/>
      <c r="Q9" s="250"/>
      <c r="R9" s="251"/>
      <c r="S9" s="242"/>
      <c r="T9" s="250"/>
      <c r="U9" s="250"/>
      <c r="V9" s="251"/>
      <c r="W9" s="242"/>
      <c r="X9" s="250"/>
      <c r="Y9" s="250"/>
      <c r="Z9" s="251"/>
      <c r="AA9" s="242"/>
      <c r="AB9" s="250"/>
      <c r="AC9" s="250"/>
      <c r="AD9" s="349"/>
      <c r="AE9" s="339" t="str">
        <f t="shared" ref="AE9:AE27" si="2">IF(D9=F9,"Gerai","Nesutampa sumos (3 ir 5 stulpeliai)")</f>
        <v>Gerai</v>
      </c>
    </row>
    <row r="10" spans="1:31" x14ac:dyDescent="0.25">
      <c r="A10" s="1" t="s">
        <v>423</v>
      </c>
      <c r="B10" s="347" t="s">
        <v>2</v>
      </c>
      <c r="C10" s="45" t="str">
        <f>'7'!C9</f>
        <v>Skaitmeninimo skatinimas žemės ūkio sektoriuje</v>
      </c>
      <c r="D10" s="208">
        <f>'7'!F9</f>
        <v>80000</v>
      </c>
      <c r="E10" s="147">
        <f t="shared" si="0"/>
        <v>1</v>
      </c>
      <c r="F10" s="210">
        <f t="shared" si="1"/>
        <v>80000</v>
      </c>
      <c r="G10" s="242"/>
      <c r="H10" s="250"/>
      <c r="I10" s="250"/>
      <c r="J10" s="251"/>
      <c r="K10" s="242"/>
      <c r="L10" s="250"/>
      <c r="M10" s="250"/>
      <c r="N10" s="251"/>
      <c r="O10" s="242"/>
      <c r="P10" s="250"/>
      <c r="Q10" s="250">
        <v>80000</v>
      </c>
      <c r="R10" s="251"/>
      <c r="S10" s="242"/>
      <c r="T10" s="250"/>
      <c r="U10" s="250"/>
      <c r="V10" s="251"/>
      <c r="W10" s="242"/>
      <c r="X10" s="250"/>
      <c r="Y10" s="250"/>
      <c r="Z10" s="251"/>
      <c r="AA10" s="242"/>
      <c r="AB10" s="250"/>
      <c r="AC10" s="250"/>
      <c r="AD10" s="349"/>
      <c r="AE10" s="339" t="str">
        <f t="shared" si="2"/>
        <v>Gerai</v>
      </c>
    </row>
    <row r="11" spans="1:31" x14ac:dyDescent="0.25">
      <c r="A11" s="1" t="s">
        <v>424</v>
      </c>
      <c r="B11" s="347" t="s">
        <v>3</v>
      </c>
      <c r="C11" s="45" t="str">
        <f>'7'!C10</f>
        <v>NVO socialinio verslo kūrimas ir plėtra</v>
      </c>
      <c r="D11" s="208">
        <f>'7'!F10</f>
        <v>50058.400000000001</v>
      </c>
      <c r="E11" s="147">
        <f t="shared" si="0"/>
        <v>1</v>
      </c>
      <c r="F11" s="210">
        <f t="shared" si="1"/>
        <v>50058.400000000001</v>
      </c>
      <c r="G11" s="242"/>
      <c r="H11" s="250"/>
      <c r="I11" s="250"/>
      <c r="J11" s="251"/>
      <c r="K11" s="242"/>
      <c r="L11" s="250"/>
      <c r="M11" s="250"/>
      <c r="N11" s="251"/>
      <c r="O11" s="242"/>
      <c r="P11" s="250"/>
      <c r="Q11" s="250"/>
      <c r="R11" s="251"/>
      <c r="S11" s="242"/>
      <c r="T11" s="250"/>
      <c r="U11" s="250">
        <v>50058.400000000001</v>
      </c>
      <c r="V11" s="251"/>
      <c r="W11" s="242"/>
      <c r="X11" s="250"/>
      <c r="Y11" s="250"/>
      <c r="Z11" s="251"/>
      <c r="AA11" s="242"/>
      <c r="AB11" s="250"/>
      <c r="AC11" s="250"/>
      <c r="AD11" s="349"/>
      <c r="AE11" s="339" t="str">
        <f t="shared" si="2"/>
        <v>Gerai</v>
      </c>
    </row>
    <row r="12" spans="1:31" x14ac:dyDescent="0.25">
      <c r="A12" s="1" t="s">
        <v>425</v>
      </c>
      <c r="B12" s="347" t="s">
        <v>4</v>
      </c>
      <c r="C12" s="45" t="str">
        <f>'7'!C11</f>
        <v>Bendruomeninių verslumo iniciatyvų kūrimas ir plėtra</v>
      </c>
      <c r="D12" s="208">
        <f>'7'!F11</f>
        <v>300000</v>
      </c>
      <c r="E12" s="147">
        <f t="shared" si="0"/>
        <v>3</v>
      </c>
      <c r="F12" s="210">
        <f t="shared" si="1"/>
        <v>300000</v>
      </c>
      <c r="G12" s="242"/>
      <c r="H12" s="250"/>
      <c r="I12" s="250"/>
      <c r="J12" s="251"/>
      <c r="K12" s="242"/>
      <c r="L12" s="250"/>
      <c r="M12" s="250">
        <v>100000</v>
      </c>
      <c r="N12" s="251"/>
      <c r="O12" s="242"/>
      <c r="P12" s="250">
        <v>100000</v>
      </c>
      <c r="Q12" s="250"/>
      <c r="R12" s="251"/>
      <c r="S12" s="242"/>
      <c r="T12" s="250"/>
      <c r="U12" s="250">
        <v>100000</v>
      </c>
      <c r="V12" s="251"/>
      <c r="W12" s="242"/>
      <c r="X12" s="250"/>
      <c r="Y12" s="250"/>
      <c r="Z12" s="251"/>
      <c r="AA12" s="242"/>
      <c r="AB12" s="250"/>
      <c r="AC12" s="250"/>
      <c r="AD12" s="349"/>
      <c r="AE12" s="339" t="str">
        <f t="shared" si="2"/>
        <v>Gerai</v>
      </c>
    </row>
    <row r="13" spans="1:31" ht="30" x14ac:dyDescent="0.25">
      <c r="A13" s="1" t="s">
        <v>426</v>
      </c>
      <c r="B13" s="347" t="s">
        <v>5</v>
      </c>
      <c r="C13" s="45" t="str">
        <f>'7'!C12</f>
        <v>Viešųjų paslaugų ir infrastruktūros prieinamumas vietos bendruomenei didinimas</v>
      </c>
      <c r="D13" s="208">
        <f>'7'!F12</f>
        <v>100000</v>
      </c>
      <c r="E13" s="147">
        <f t="shared" si="0"/>
        <v>1</v>
      </c>
      <c r="F13" s="210">
        <f t="shared" si="1"/>
        <v>100000</v>
      </c>
      <c r="G13" s="242"/>
      <c r="H13" s="250"/>
      <c r="I13" s="250"/>
      <c r="J13" s="251"/>
      <c r="K13" s="242"/>
      <c r="L13" s="250"/>
      <c r="M13" s="250"/>
      <c r="N13" s="251"/>
      <c r="O13" s="242"/>
      <c r="P13" s="250"/>
      <c r="Q13" s="250"/>
      <c r="R13" s="251"/>
      <c r="S13" s="242">
        <v>100000</v>
      </c>
      <c r="T13" s="250"/>
      <c r="U13" s="250"/>
      <c r="V13" s="251"/>
      <c r="W13" s="242"/>
      <c r="X13" s="250"/>
      <c r="Y13" s="250"/>
      <c r="Z13" s="251"/>
      <c r="AA13" s="242"/>
      <c r="AB13" s="250"/>
      <c r="AC13" s="250"/>
      <c r="AD13" s="349"/>
      <c r="AE13" s="339" t="str">
        <f t="shared" si="2"/>
        <v>Gerai</v>
      </c>
    </row>
    <row r="14" spans="1:31" x14ac:dyDescent="0.25">
      <c r="A14" s="1" t="s">
        <v>427</v>
      </c>
      <c r="B14" s="347" t="s">
        <v>6</v>
      </c>
      <c r="C14" s="45" t="str">
        <f>'7'!C13</f>
        <v>NVO iniciatyvų skatinimas, kultūros tradicijų, amatų saugojimas ir sklaida</v>
      </c>
      <c r="D14" s="208">
        <f>'7'!F13</f>
        <v>200000</v>
      </c>
      <c r="E14" s="147">
        <f t="shared" si="0"/>
        <v>4</v>
      </c>
      <c r="F14" s="210">
        <f t="shared" si="1"/>
        <v>200000</v>
      </c>
      <c r="G14" s="242"/>
      <c r="H14" s="250"/>
      <c r="I14" s="250"/>
      <c r="J14" s="251">
        <v>50000</v>
      </c>
      <c r="K14" s="242"/>
      <c r="L14" s="250"/>
      <c r="M14" s="250"/>
      <c r="N14" s="251">
        <v>50000</v>
      </c>
      <c r="O14" s="242"/>
      <c r="P14" s="250"/>
      <c r="Q14" s="250"/>
      <c r="R14" s="251">
        <v>50000</v>
      </c>
      <c r="S14" s="242"/>
      <c r="T14" s="250">
        <v>50000</v>
      </c>
      <c r="U14" s="250"/>
      <c r="V14" s="251"/>
      <c r="W14" s="242"/>
      <c r="X14" s="250"/>
      <c r="Y14" s="250"/>
      <c r="Z14" s="251"/>
      <c r="AA14" s="242"/>
      <c r="AB14" s="250"/>
      <c r="AC14" s="250"/>
      <c r="AD14" s="349"/>
      <c r="AE14" s="339" t="str">
        <f t="shared" si="2"/>
        <v>Gerai</v>
      </c>
    </row>
    <row r="15" spans="1:31" x14ac:dyDescent="0.25">
      <c r="A15" s="1" t="s">
        <v>428</v>
      </c>
      <c r="B15" s="347" t="s">
        <v>7</v>
      </c>
      <c r="C15" s="45" t="str">
        <f>'7'!C14</f>
        <v>Vietos projektų pareiškėjų ir vykdytojų mokymas, įgūdžių įgijimas</v>
      </c>
      <c r="D15" s="208">
        <f>'7'!F14</f>
        <v>95400</v>
      </c>
      <c r="E15" s="147">
        <f t="shared" si="0"/>
        <v>4</v>
      </c>
      <c r="F15" s="210">
        <f t="shared" si="1"/>
        <v>95400</v>
      </c>
      <c r="G15" s="242"/>
      <c r="H15" s="250"/>
      <c r="I15" s="250"/>
      <c r="J15" s="251"/>
      <c r="K15" s="242"/>
      <c r="L15" s="250"/>
      <c r="M15" s="250">
        <v>15900</v>
      </c>
      <c r="N15" s="251"/>
      <c r="O15" s="242"/>
      <c r="P15" s="250">
        <v>31800</v>
      </c>
      <c r="Q15" s="250"/>
      <c r="R15" s="251"/>
      <c r="S15" s="242">
        <v>31800</v>
      </c>
      <c r="T15" s="250"/>
      <c r="U15" s="250"/>
      <c r="V15" s="251"/>
      <c r="W15" s="242">
        <v>15900</v>
      </c>
      <c r="X15" s="250"/>
      <c r="Y15" s="250"/>
      <c r="Z15" s="251"/>
      <c r="AA15" s="242"/>
      <c r="AB15" s="250"/>
      <c r="AC15" s="250"/>
      <c r="AD15" s="349"/>
      <c r="AE15" s="339" t="str">
        <f t="shared" si="2"/>
        <v>Gerai</v>
      </c>
    </row>
    <row r="16" spans="1:31" x14ac:dyDescent="0.25">
      <c r="A16" s="1" t="s">
        <v>429</v>
      </c>
      <c r="B16" s="347" t="s">
        <v>8</v>
      </c>
      <c r="C16" s="45" t="str">
        <f>'7'!C15</f>
        <v>Teritorinio VVG bendradarbiavimo skatinimas</v>
      </c>
      <c r="D16" s="208">
        <f>'7'!F15</f>
        <v>15000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Nesutampa sumos (3 ir 5 stulpeliai)</v>
      </c>
    </row>
    <row r="17" spans="1:31" x14ac:dyDescent="0.25">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25">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25">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25">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25">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25">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25">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25">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25">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25">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25">
      <c r="A27" s="1" t="s">
        <v>1294</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75" thickBot="1" x14ac:dyDescent="0.3">
      <c r="A28" s="1" t="s">
        <v>1339</v>
      </c>
      <c r="B28" s="352"/>
      <c r="C28" s="353" t="s">
        <v>160</v>
      </c>
      <c r="D28" s="354">
        <f>SUM(D8:D27)</f>
        <v>1290458.3999999999</v>
      </c>
      <c r="E28" s="355">
        <f>SUM(E8:E27)</f>
        <v>18</v>
      </c>
      <c r="F28" s="354">
        <f>SUM(F8:F27)</f>
        <v>1275458.3999999999</v>
      </c>
      <c r="G28" s="356">
        <f>SUM(G8:G27)</f>
        <v>0</v>
      </c>
      <c r="H28" s="356">
        <f t="shared" ref="H28:AD28" si="3">SUM(H8:H27)</f>
        <v>0</v>
      </c>
      <c r="I28" s="356">
        <f t="shared" si="3"/>
        <v>100000</v>
      </c>
      <c r="J28" s="356">
        <f t="shared" si="3"/>
        <v>175000</v>
      </c>
      <c r="K28" s="357">
        <f t="shared" si="3"/>
        <v>0</v>
      </c>
      <c r="L28" s="356">
        <f t="shared" si="3"/>
        <v>125000</v>
      </c>
      <c r="M28" s="356">
        <f t="shared" si="3"/>
        <v>115900</v>
      </c>
      <c r="N28" s="358">
        <f t="shared" si="3"/>
        <v>50000</v>
      </c>
      <c r="O28" s="356">
        <f t="shared" si="3"/>
        <v>0</v>
      </c>
      <c r="P28" s="356">
        <f t="shared" si="3"/>
        <v>231800</v>
      </c>
      <c r="Q28" s="356">
        <f t="shared" si="3"/>
        <v>80000</v>
      </c>
      <c r="R28" s="356">
        <f t="shared" si="3"/>
        <v>50000</v>
      </c>
      <c r="S28" s="357">
        <f t="shared" si="3"/>
        <v>131800</v>
      </c>
      <c r="T28" s="356">
        <f t="shared" si="3"/>
        <v>50000</v>
      </c>
      <c r="U28" s="356">
        <f t="shared" si="3"/>
        <v>150058.4</v>
      </c>
      <c r="V28" s="358">
        <f t="shared" si="3"/>
        <v>0</v>
      </c>
      <c r="W28" s="356">
        <f t="shared" si="3"/>
        <v>15900</v>
      </c>
      <c r="X28" s="356">
        <f t="shared" si="3"/>
        <v>0</v>
      </c>
      <c r="Y28" s="356">
        <f t="shared" si="3"/>
        <v>0</v>
      </c>
      <c r="Z28" s="356">
        <f t="shared" si="3"/>
        <v>0</v>
      </c>
      <c r="AA28" s="357">
        <f t="shared" si="3"/>
        <v>0</v>
      </c>
      <c r="AB28" s="356">
        <f t="shared" si="3"/>
        <v>0</v>
      </c>
      <c r="AC28" s="356">
        <f t="shared" si="3"/>
        <v>0</v>
      </c>
      <c r="AD28" s="359">
        <f t="shared" si="3"/>
        <v>0</v>
      </c>
      <c r="AE28" s="317"/>
    </row>
    <row r="29" spans="1:31" ht="45" x14ac:dyDescent="0.25">
      <c r="B29" s="599" t="s">
        <v>1295</v>
      </c>
      <c r="C29" s="598" t="s">
        <v>1708</v>
      </c>
    </row>
    <row r="32" spans="1:31" x14ac:dyDescent="0.25">
      <c r="B32" s="1"/>
      <c r="C32" s="360" t="s">
        <v>1354</v>
      </c>
    </row>
    <row r="33" spans="2:3" ht="75" x14ac:dyDescent="0.25">
      <c r="B33" s="1">
        <v>1</v>
      </c>
      <c r="C33" s="335" t="s">
        <v>1342</v>
      </c>
    </row>
    <row r="34" spans="2:3" ht="30" x14ac:dyDescent="0.25">
      <c r="B34" s="1">
        <v>2</v>
      </c>
      <c r="C34" s="335" t="s">
        <v>1343</v>
      </c>
    </row>
    <row r="35" spans="2:3" ht="105" x14ac:dyDescent="0.25">
      <c r="B35" s="1">
        <v>3</v>
      </c>
      <c r="C35" s="335" t="s">
        <v>1340</v>
      </c>
    </row>
    <row r="36" spans="2:3" ht="30" x14ac:dyDescent="0.25">
      <c r="B36" s="1">
        <v>4</v>
      </c>
      <c r="C36" s="361" t="s">
        <v>1318</v>
      </c>
    </row>
    <row r="37" spans="2:3" ht="30" x14ac:dyDescent="0.25">
      <c r="B37" s="1">
        <v>5</v>
      </c>
      <c r="C37" s="361" t="s">
        <v>1341</v>
      </c>
    </row>
    <row r="38" spans="2:3" ht="60" x14ac:dyDescent="0.25">
      <c r="B38" s="1">
        <v>6</v>
      </c>
      <c r="C38" s="335"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xr:uid="{C645B7A3-2833-4813-A435-5410448AD92E}">
      <formula1>0</formula1>
      <formula2>100</formula2>
    </dataValidation>
    <dataValidation type="decimal" allowBlank="1" showInputMessage="1" showErrorMessage="1" prompt="Įveskite skaičių be tarpų. Centai skiriami kableliu. Maksimali suma - 1 000 000." sqref="G8:AD27" xr:uid="{28A260BD-3ACD-4A87-BBA4-7C837067A093}">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21F2-B6CA-4B06-B326-2D52BD9A3BE0}">
  <dimension ref="A1:I30"/>
  <sheetViews>
    <sheetView topLeftCell="A3" zoomScaleNormal="100" workbookViewId="0">
      <selection activeCell="B5" sqref="B5:H23"/>
    </sheetView>
  </sheetViews>
  <sheetFormatPr defaultColWidth="9.140625" defaultRowHeight="15" x14ac:dyDescent="0.25"/>
  <cols>
    <col min="1" max="1" width="8.7109375" style="13" customWidth="1"/>
    <col min="2" max="2" width="40.7109375" style="13" customWidth="1"/>
    <col min="3" max="3" width="18.7109375" style="13" customWidth="1"/>
    <col min="4" max="4" width="52.7109375" style="13" customWidth="1"/>
    <col min="5" max="5" width="12.7109375" style="15" customWidth="1"/>
    <col min="6" max="6" width="20.7109375" style="13" customWidth="1"/>
    <col min="7" max="7" width="20.7109375" style="15" customWidth="1"/>
    <col min="8" max="8" width="9.140625" style="13"/>
    <col min="9" max="9" width="85.7109375" style="13" customWidth="1"/>
    <col min="10" max="16384" width="9.140625" style="13"/>
  </cols>
  <sheetData>
    <row r="1" spans="1:9" s="42" customFormat="1" ht="18.75" x14ac:dyDescent="0.25">
      <c r="A1" s="44" t="s">
        <v>430</v>
      </c>
      <c r="B1" s="44" t="s">
        <v>673</v>
      </c>
      <c r="C1" s="44"/>
      <c r="D1" s="44"/>
      <c r="E1" s="107"/>
      <c r="F1" s="44"/>
      <c r="G1" s="107"/>
      <c r="H1" s="44"/>
      <c r="I1" s="44"/>
    </row>
    <row r="2" spans="1:9" x14ac:dyDescent="0.25">
      <c r="A2" s="1"/>
      <c r="B2" s="1"/>
      <c r="C2" s="1"/>
      <c r="D2" s="1"/>
      <c r="E2" s="18"/>
      <c r="F2" s="171"/>
      <c r="G2" s="18"/>
      <c r="H2" s="1"/>
      <c r="I2" s="1"/>
    </row>
    <row r="3" spans="1:9" x14ac:dyDescent="0.25">
      <c r="A3" s="1"/>
      <c r="B3" s="140" t="s">
        <v>1272</v>
      </c>
      <c r="C3" s="205" t="str">
        <f>'1'!C8</f>
        <v>RASE</v>
      </c>
      <c r="D3" s="1"/>
      <c r="E3" s="1"/>
      <c r="F3" s="1"/>
      <c r="G3" s="1"/>
      <c r="H3" s="1"/>
      <c r="I3" s="1"/>
    </row>
    <row r="4" spans="1:9" s="1" customFormat="1" ht="15.75" thickBot="1" x14ac:dyDescent="0.3"/>
    <row r="5" spans="1:9" x14ac:dyDescent="0.25">
      <c r="A5" s="1"/>
      <c r="B5" s="318">
        <v>1</v>
      </c>
      <c r="C5" s="319">
        <v>2</v>
      </c>
      <c r="D5" s="320">
        <v>3</v>
      </c>
      <c r="E5" s="319">
        <v>4</v>
      </c>
      <c r="F5" s="319">
        <v>5</v>
      </c>
      <c r="G5" s="319">
        <v>6</v>
      </c>
      <c r="H5" s="321">
        <v>7</v>
      </c>
      <c r="I5" s="313">
        <v>8</v>
      </c>
    </row>
    <row r="6" spans="1:9" ht="60" x14ac:dyDescent="0.25">
      <c r="A6" s="1" t="s">
        <v>450</v>
      </c>
      <c r="B6" s="322" t="s">
        <v>213</v>
      </c>
      <c r="C6" s="21" t="s">
        <v>28</v>
      </c>
      <c r="D6" s="22" t="s">
        <v>27</v>
      </c>
      <c r="E6" s="22" t="s">
        <v>214</v>
      </c>
      <c r="F6" s="233" t="s">
        <v>1335</v>
      </c>
      <c r="G6" s="233" t="s">
        <v>216</v>
      </c>
      <c r="H6" s="323"/>
      <c r="I6" s="314" t="s">
        <v>1325</v>
      </c>
    </row>
    <row r="7" spans="1:9" x14ac:dyDescent="0.25">
      <c r="A7" s="1" t="s">
        <v>451</v>
      </c>
      <c r="B7" s="324" t="s">
        <v>212</v>
      </c>
      <c r="C7" s="23" t="str">
        <f>Sąrašai!B8</f>
        <v>LEADER-20VVG-01</v>
      </c>
      <c r="D7" s="374" t="str">
        <f>Sąrašai!A8</f>
        <v>Ne žemės ūkio verslo pradžia</v>
      </c>
      <c r="E7" s="234">
        <f>COUNTIFS('7'!$H$7:$H$26,C7)</f>
        <v>1</v>
      </c>
      <c r="F7" s="235">
        <f>SUMIFS('7'!$F$7:$F$26,'7'!$H$7:$H$26,C7)</f>
        <v>200000</v>
      </c>
      <c r="G7" s="236">
        <f t="shared" ref="G7:G16" si="0">F7/$F$21*100</f>
        <v>15.680636859657673</v>
      </c>
      <c r="H7" s="761">
        <v>100</v>
      </c>
      <c r="I7" s="763"/>
    </row>
    <row r="8" spans="1:9" x14ac:dyDescent="0.25">
      <c r="A8" s="1" t="s">
        <v>452</v>
      </c>
      <c r="B8" s="325" t="s">
        <v>212</v>
      </c>
      <c r="C8" s="28" t="str">
        <f>Sąrašai!B9</f>
        <v>LEADER-20VVG-02</v>
      </c>
      <c r="D8" s="375" t="str">
        <f>Sąrašai!A9</f>
        <v>Ne žemės ūkio verslo plėtra</v>
      </c>
      <c r="E8" s="147">
        <f>COUNTIFS('7'!$H$7:$H$26,C8)</f>
        <v>1</v>
      </c>
      <c r="F8" s="237">
        <f>SUMIFS('7'!$F$7:$F$26,'7'!$H$7:$H$26,C8)</f>
        <v>250000</v>
      </c>
      <c r="G8" s="236">
        <f t="shared" si="0"/>
        <v>19.600796074572095</v>
      </c>
      <c r="H8" s="762"/>
      <c r="I8" s="764"/>
    </row>
    <row r="9" spans="1:9" x14ac:dyDescent="0.25">
      <c r="A9" s="1" t="s">
        <v>453</v>
      </c>
      <c r="B9" s="325" t="s">
        <v>212</v>
      </c>
      <c r="C9" s="28" t="str">
        <f>Sąrašai!B10</f>
        <v>LEADER-20VVG-03</v>
      </c>
      <c r="D9" s="375" t="str">
        <f>Sąrašai!A10</f>
        <v>Ne žemės ūkio verslo kūrimas ir plėtra</v>
      </c>
      <c r="E9" s="147">
        <f>COUNTIFS('7'!$H$7:$H$26,C9)</f>
        <v>0</v>
      </c>
      <c r="F9" s="237">
        <f>SUMIFS('7'!$F$7:$F$26,'7'!$H$7:$H$26,C9)</f>
        <v>0</v>
      </c>
      <c r="G9" s="236">
        <f t="shared" si="0"/>
        <v>0</v>
      </c>
      <c r="H9" s="762"/>
      <c r="I9" s="764"/>
    </row>
    <row r="10" spans="1:9" ht="30" x14ac:dyDescent="0.25">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62"/>
      <c r="I10" s="764"/>
    </row>
    <row r="11" spans="1:9" x14ac:dyDescent="0.25">
      <c r="A11" s="1" t="s">
        <v>455</v>
      </c>
      <c r="B11" s="325" t="s">
        <v>212</v>
      </c>
      <c r="C11" s="28" t="str">
        <f>Sąrašai!B12</f>
        <v>LEADER-20VVG-05</v>
      </c>
      <c r="D11" s="375" t="str">
        <f>Sąrašai!A12</f>
        <v>Žemės ūkio verslas</v>
      </c>
      <c r="E11" s="147">
        <f>COUNTIFS('7'!$H$7:$H$26,C11)</f>
        <v>1</v>
      </c>
      <c r="F11" s="237">
        <f>SUMIFS('7'!$F$7:$F$26,'7'!$H$7:$H$26,C11)</f>
        <v>80000</v>
      </c>
      <c r="G11" s="236">
        <f t="shared" si="0"/>
        <v>6.2722547438630691</v>
      </c>
      <c r="H11" s="762"/>
      <c r="I11" s="764"/>
    </row>
    <row r="12" spans="1:9" x14ac:dyDescent="0.25">
      <c r="A12" s="1" t="s">
        <v>481</v>
      </c>
      <c r="B12" s="325" t="s">
        <v>212</v>
      </c>
      <c r="C12" s="28" t="str">
        <f>Sąrašai!B13</f>
        <v>LEADER-20VVG-06</v>
      </c>
      <c r="D12" s="375" t="str">
        <f>Sąrašai!A13</f>
        <v>Socialinis verslas</v>
      </c>
      <c r="E12" s="147">
        <f>COUNTIFS('7'!$H$7:$H$26,C12)</f>
        <v>1</v>
      </c>
      <c r="F12" s="237">
        <f>SUMIFS('7'!$F$7:$F$26,'7'!$H$7:$H$26,C12)</f>
        <v>50058.400000000001</v>
      </c>
      <c r="G12" s="236">
        <f t="shared" si="0"/>
        <v>3.9247379608774384</v>
      </c>
      <c r="H12" s="762"/>
      <c r="I12" s="764"/>
    </row>
    <row r="13" spans="1:9" x14ac:dyDescent="0.25">
      <c r="A13" s="1" t="s">
        <v>482</v>
      </c>
      <c r="B13" s="325" t="s">
        <v>212</v>
      </c>
      <c r="C13" s="28" t="str">
        <f>Sąrašai!B14</f>
        <v>LEADER-20VVG-07</v>
      </c>
      <c r="D13" s="375" t="str">
        <f>Sąrašai!A14</f>
        <v>Bendruomeninis verslas</v>
      </c>
      <c r="E13" s="147">
        <f>COUNTIFS('7'!$H$7:$H$26,C13)</f>
        <v>1</v>
      </c>
      <c r="F13" s="237">
        <f>SUMIFS('7'!$F$7:$F$26,'7'!$H$7:$H$26,C13)</f>
        <v>300000</v>
      </c>
      <c r="G13" s="236">
        <f t="shared" si="0"/>
        <v>23.520955289486512</v>
      </c>
      <c r="H13" s="762"/>
      <c r="I13" s="764"/>
    </row>
    <row r="14" spans="1:9" x14ac:dyDescent="0.25">
      <c r="A14" s="1" t="s">
        <v>483</v>
      </c>
      <c r="B14" s="325" t="s">
        <v>212</v>
      </c>
      <c r="C14" s="28" t="str">
        <f>Sąrašai!B15</f>
        <v>LEADER-20VVG-08</v>
      </c>
      <c r="D14" s="375" t="str">
        <f>Sąrašai!A15</f>
        <v>Viešųjų paslaugų prieinamumo didinimas (ne pelno)</v>
      </c>
      <c r="E14" s="147">
        <f>COUNTIFS('7'!$H$7:$H$26,C14)</f>
        <v>1</v>
      </c>
      <c r="F14" s="237">
        <f>SUMIFS('7'!$F$7:$F$26,'7'!$H$7:$H$26,C14)</f>
        <v>100000</v>
      </c>
      <c r="G14" s="236">
        <f t="shared" ref="G14" si="1">F14/$F$21*100</f>
        <v>7.8403184298288364</v>
      </c>
      <c r="H14" s="762"/>
      <c r="I14" s="764"/>
    </row>
    <row r="15" spans="1:9" x14ac:dyDescent="0.25">
      <c r="A15" s="1" t="s">
        <v>484</v>
      </c>
      <c r="B15" s="325" t="s">
        <v>212</v>
      </c>
      <c r="C15" s="28" t="str">
        <f>Sąrašai!B16</f>
        <v>LEADER-20VVG-09</v>
      </c>
      <c r="D15" s="375" t="str">
        <f>Sąrašai!A16</f>
        <v>Veiklos projektai</v>
      </c>
      <c r="E15" s="147">
        <f>COUNTIFS('7'!$H$7:$H$26,C15)</f>
        <v>1</v>
      </c>
      <c r="F15" s="237">
        <f>SUMIFS('7'!$F$7:$F$26,'7'!$H$7:$H$26,C15)</f>
        <v>200000</v>
      </c>
      <c r="G15" s="236">
        <f t="shared" si="0"/>
        <v>15.680636859657673</v>
      </c>
      <c r="H15" s="762"/>
      <c r="I15" s="764"/>
    </row>
    <row r="16" spans="1:9" x14ac:dyDescent="0.25">
      <c r="A16" s="1" t="s">
        <v>485</v>
      </c>
      <c r="B16" s="326" t="s">
        <v>212</v>
      </c>
      <c r="C16" s="26" t="str">
        <f>Sąrašai!B17</f>
        <v>LEADER-20VVG-10</v>
      </c>
      <c r="D16" s="376" t="str">
        <f>Sąrašai!A17</f>
        <v>Mokymų projektai</v>
      </c>
      <c r="E16" s="166">
        <f>COUNTIFS('7'!$H$7:$H$26,C16)</f>
        <v>1</v>
      </c>
      <c r="F16" s="238">
        <f>SUMIFS('7'!$F$7:$F$26,'7'!$H$7:$H$26,C16)</f>
        <v>95400</v>
      </c>
      <c r="G16" s="239">
        <f t="shared" si="0"/>
        <v>7.4796637820567096</v>
      </c>
      <c r="H16" s="762"/>
      <c r="I16" s="764"/>
    </row>
    <row r="17" spans="1:9" x14ac:dyDescent="0.25">
      <c r="A17" s="1" t="s">
        <v>486</v>
      </c>
      <c r="B17" s="324" t="s">
        <v>215</v>
      </c>
      <c r="C17" s="23" t="str">
        <f>Sąrašai!B18</f>
        <v>LEADER-20VVG-11</v>
      </c>
      <c r="D17" s="374" t="str">
        <f>Sąrašai!A18</f>
        <v>Teritorinis VVG bendradarbiavimas</v>
      </c>
      <c r="E17" s="234">
        <f>COUNTIFS('7'!$H$7:$H$26,C17)</f>
        <v>1</v>
      </c>
      <c r="F17" s="240">
        <f>SUMIFS('7'!$F$7:$F$26,'7'!$H$7:$H$26,C17)</f>
        <v>15000</v>
      </c>
      <c r="G17" s="236">
        <f>F17/$F$22*100</f>
        <v>4.7041910578973019</v>
      </c>
      <c r="H17" s="762">
        <v>100</v>
      </c>
      <c r="I17" s="764"/>
    </row>
    <row r="18" spans="1:9" x14ac:dyDescent="0.25">
      <c r="A18" s="1" t="s">
        <v>487</v>
      </c>
      <c r="B18" s="326" t="s">
        <v>215</v>
      </c>
      <c r="C18" s="26" t="str">
        <f>Sąrašai!B19</f>
        <v>LEADER-20VVG-12</v>
      </c>
      <c r="D18" s="376" t="str">
        <f>Sąrašai!A19</f>
        <v>Tarptautinis VVG bendradarbiavimas</v>
      </c>
      <c r="E18" s="166">
        <f>COUNTIFS('7'!$H$7:$H$26,C18)</f>
        <v>0</v>
      </c>
      <c r="F18" s="241">
        <f>SUMIFS('7'!$F$7:$F$26,'7'!$H$7:$H$26,C18)</f>
        <v>0</v>
      </c>
      <c r="G18" s="236">
        <f t="shared" ref="G18:G20" si="2">F18/$F$22*100</f>
        <v>0</v>
      </c>
      <c r="H18" s="762"/>
      <c r="I18" s="764"/>
    </row>
    <row r="19" spans="1:9" x14ac:dyDescent="0.25">
      <c r="A19" s="1" t="s">
        <v>488</v>
      </c>
      <c r="B19" s="325" t="s">
        <v>215</v>
      </c>
      <c r="C19" s="28" t="s">
        <v>149</v>
      </c>
      <c r="D19" s="375" t="s">
        <v>210</v>
      </c>
      <c r="E19" s="147">
        <f>COUNTIFS('7'!$H$7:$H$26,C19)</f>
        <v>0</v>
      </c>
      <c r="F19" s="242">
        <v>283864.59999999998</v>
      </c>
      <c r="G19" s="236">
        <f t="shared" si="2"/>
        <v>89.023554198239623</v>
      </c>
      <c r="H19" s="762"/>
      <c r="I19" s="764"/>
    </row>
    <row r="20" spans="1:9" x14ac:dyDescent="0.25">
      <c r="A20" s="1" t="s">
        <v>489</v>
      </c>
      <c r="B20" s="325" t="s">
        <v>215</v>
      </c>
      <c r="C20" s="28" t="s">
        <v>149</v>
      </c>
      <c r="D20" s="375" t="s">
        <v>211</v>
      </c>
      <c r="E20" s="147">
        <f>COUNTIFS('7'!$H$7:$H$26,C20)</f>
        <v>0</v>
      </c>
      <c r="F20" s="242">
        <v>20000</v>
      </c>
      <c r="G20" s="236">
        <f t="shared" si="2"/>
        <v>6.2722547438630691</v>
      </c>
      <c r="H20" s="762"/>
      <c r="I20" s="765"/>
    </row>
    <row r="21" spans="1:9" x14ac:dyDescent="0.25">
      <c r="A21" s="1" t="s">
        <v>490</v>
      </c>
      <c r="B21" s="324" t="s">
        <v>217</v>
      </c>
      <c r="C21" s="23"/>
      <c r="D21" s="243"/>
      <c r="E21" s="24"/>
      <c r="F21" s="235">
        <f>SUM(F7:F16)</f>
        <v>1275458.3999999999</v>
      </c>
      <c r="G21" s="244">
        <f>F21/$F$23*100</f>
        <v>80</v>
      </c>
      <c r="H21" s="762">
        <v>100</v>
      </c>
      <c r="I21" s="315" t="str">
        <f>IF((F21/$F$23)&lt;0.8,"Vietos projektų įgyvendinimo išlaidos turi sudaryti 80 proc. Tikslinti 10 lapo 10.27 punktą.","Gerai")</f>
        <v>Gerai</v>
      </c>
    </row>
    <row r="22" spans="1:9" x14ac:dyDescent="0.25">
      <c r="A22" s="1" t="s">
        <v>491</v>
      </c>
      <c r="B22" s="326" t="s">
        <v>220</v>
      </c>
      <c r="C22" s="26"/>
      <c r="D22" s="245"/>
      <c r="E22" s="246"/>
      <c r="F22" s="238">
        <f>SUM(F17:F20)</f>
        <v>318864.59999999998</v>
      </c>
      <c r="G22" s="239">
        <f>F22/$F$23*100</f>
        <v>20</v>
      </c>
      <c r="H22" s="762"/>
      <c r="I22" s="316" t="str">
        <f>IF((F22/$F$23)&gt;0.2,"VPS administravimo išlaidos turi sudaryti 20 proc. Tikslinti 16.13 ir 16.14 punktus.","Gerai")</f>
        <v>Gerai</v>
      </c>
    </row>
    <row r="23" spans="1:9" ht="15.75" thickBot="1" x14ac:dyDescent="0.3">
      <c r="A23" s="1" t="s">
        <v>1703</v>
      </c>
      <c r="B23" s="327" t="s">
        <v>160</v>
      </c>
      <c r="C23" s="328"/>
      <c r="D23" s="329"/>
      <c r="E23" s="330"/>
      <c r="F23" s="331">
        <f>SUM(F21:F22)</f>
        <v>1594323</v>
      </c>
      <c r="G23" s="332">
        <f>SUM(G21:G22)</f>
        <v>100</v>
      </c>
      <c r="H23" s="333">
        <v>100</v>
      </c>
      <c r="I23" s="317"/>
    </row>
    <row r="26" spans="1:9" x14ac:dyDescent="0.25">
      <c r="C26" s="1">
        <v>1</v>
      </c>
      <c r="D26" s="311" t="s">
        <v>1352</v>
      </c>
    </row>
    <row r="27" spans="1:9" x14ac:dyDescent="0.25">
      <c r="C27" s="1">
        <v>2</v>
      </c>
      <c r="D27" s="312" t="s">
        <v>1705</v>
      </c>
    </row>
    <row r="28" spans="1:9" ht="30" x14ac:dyDescent="0.25">
      <c r="C28" s="1">
        <v>3</v>
      </c>
      <c r="D28" s="312" t="s">
        <v>1336</v>
      </c>
    </row>
    <row r="29" spans="1:9" ht="60" x14ac:dyDescent="0.25">
      <c r="C29" s="1">
        <v>4</v>
      </c>
      <c r="D29" s="335" t="s">
        <v>1337</v>
      </c>
    </row>
    <row r="30" spans="1:9" ht="75" x14ac:dyDescent="0.25">
      <c r="C30" s="1">
        <v>5</v>
      </c>
      <c r="D30" s="312"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xr:uid="{5D07F328-314F-4824-8F41-7F39360D9662}">
      <formula1>0</formula1>
      <formula2>2000000</formula2>
    </dataValidation>
  </dataValidations>
  <pageMargins left="0.7" right="0.7" top="0.75" bottom="0.75" header="0.3" footer="0.3"/>
  <pageSetup paperSize="9" scale="71"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1C37-B90C-4325-95A6-FD15ED9CBA07}">
  <dimension ref="A1:K23"/>
  <sheetViews>
    <sheetView zoomScaleNormal="100" workbookViewId="0">
      <selection activeCell="B5" sqref="B5:I16"/>
    </sheetView>
  </sheetViews>
  <sheetFormatPr defaultColWidth="9.140625" defaultRowHeight="15" x14ac:dyDescent="0.25"/>
  <cols>
    <col min="1" max="1" width="8.7109375" style="81" customWidth="1"/>
    <col min="2" max="2" width="65.7109375" style="10" customWidth="1"/>
    <col min="3" max="3" width="15.7109375" style="10" customWidth="1"/>
    <col min="4" max="9" width="12.7109375" style="10" customWidth="1"/>
    <col min="10" max="10" width="15.7109375" style="10" customWidth="1"/>
    <col min="11" max="11" width="46.140625" style="10" customWidth="1"/>
    <col min="12" max="16384" width="9.140625" style="10"/>
  </cols>
  <sheetData>
    <row r="1" spans="1:11" s="80" customFormat="1" ht="18.75" x14ac:dyDescent="0.3">
      <c r="A1" s="83" t="s">
        <v>637</v>
      </c>
      <c r="B1" s="83" t="s">
        <v>431</v>
      </c>
      <c r="C1" s="83"/>
      <c r="D1" s="83"/>
      <c r="E1" s="83"/>
      <c r="F1" s="83"/>
      <c r="G1" s="83"/>
      <c r="H1" s="83"/>
      <c r="I1" s="83"/>
      <c r="J1" s="83"/>
      <c r="K1" s="83"/>
    </row>
    <row r="2" spans="1:11" x14ac:dyDescent="0.25">
      <c r="A2" s="84"/>
      <c r="B2"/>
      <c r="C2"/>
      <c r="D2"/>
      <c r="E2"/>
      <c r="F2"/>
      <c r="G2"/>
      <c r="H2"/>
      <c r="I2"/>
      <c r="J2"/>
      <c r="K2"/>
    </row>
    <row r="3" spans="1:11" s="13" customFormat="1" x14ac:dyDescent="0.25">
      <c r="A3" s="1"/>
      <c r="B3" s="140" t="s">
        <v>1272</v>
      </c>
      <c r="C3" s="205" t="str">
        <f>'1'!C8</f>
        <v>RASE</v>
      </c>
      <c r="D3" s="1"/>
      <c r="E3" s="1"/>
      <c r="F3" s="1"/>
      <c r="G3" s="1"/>
      <c r="H3" s="1"/>
      <c r="I3" s="1"/>
      <c r="J3" s="1"/>
      <c r="K3" s="1"/>
    </row>
    <row r="4" spans="1:11" customFormat="1" ht="15.75" thickBot="1" x14ac:dyDescent="0.3"/>
    <row r="5" spans="1:11" x14ac:dyDescent="0.25">
      <c r="A5" s="84"/>
      <c r="B5" s="294">
        <v>1</v>
      </c>
      <c r="C5" s="295">
        <v>2</v>
      </c>
      <c r="D5" s="296">
        <v>3</v>
      </c>
      <c r="E5" s="270">
        <v>4</v>
      </c>
      <c r="F5" s="270">
        <v>5</v>
      </c>
      <c r="G5" s="270">
        <v>6</v>
      </c>
      <c r="H5" s="270">
        <v>7</v>
      </c>
      <c r="I5" s="271">
        <v>8</v>
      </c>
      <c r="J5" s="286">
        <v>9</v>
      </c>
      <c r="K5" s="196">
        <v>10</v>
      </c>
    </row>
    <row r="6" spans="1:11" s="81" customFormat="1" ht="45" x14ac:dyDescent="0.25">
      <c r="A6" s="84" t="s">
        <v>492</v>
      </c>
      <c r="B6" s="297" t="s">
        <v>213</v>
      </c>
      <c r="C6" s="85" t="s">
        <v>1296</v>
      </c>
      <c r="D6" s="86" t="s">
        <v>100</v>
      </c>
      <c r="E6" s="85" t="s">
        <v>101</v>
      </c>
      <c r="F6" s="85" t="s">
        <v>102</v>
      </c>
      <c r="G6" s="85" t="s">
        <v>103</v>
      </c>
      <c r="H6" s="85" t="s">
        <v>104</v>
      </c>
      <c r="I6" s="298" t="s">
        <v>105</v>
      </c>
      <c r="J6" s="287" t="s">
        <v>1271</v>
      </c>
      <c r="K6" s="202" t="s">
        <v>1104</v>
      </c>
    </row>
    <row r="7" spans="1:11" x14ac:dyDescent="0.25">
      <c r="A7" s="84" t="s">
        <v>493</v>
      </c>
      <c r="B7" s="299" t="s">
        <v>448</v>
      </c>
      <c r="C7" s="5"/>
      <c r="D7" s="766"/>
      <c r="E7" s="766"/>
      <c r="F7" s="766"/>
      <c r="G7" s="766"/>
      <c r="H7" s="766"/>
      <c r="I7" s="767"/>
      <c r="J7" s="288"/>
      <c r="K7" s="195"/>
    </row>
    <row r="8" spans="1:11" x14ac:dyDescent="0.25">
      <c r="A8" s="84" t="s">
        <v>494</v>
      </c>
      <c r="B8" s="300" t="s">
        <v>212</v>
      </c>
      <c r="C8" s="261">
        <f>'16'!F21</f>
        <v>1275458.3999999999</v>
      </c>
      <c r="D8" s="213">
        <f>SUM('15'!G28:I28)</f>
        <v>100000</v>
      </c>
      <c r="E8" s="213">
        <f>SUM('15'!J28:M28)</f>
        <v>415900</v>
      </c>
      <c r="F8" s="213">
        <f>SUM('15'!N28:Q28)</f>
        <v>361800</v>
      </c>
      <c r="G8" s="213">
        <f>SUM('15'!R28:U28)</f>
        <v>381858.4</v>
      </c>
      <c r="H8" s="213">
        <f>SUM('15'!V28:Y28)</f>
        <v>15900</v>
      </c>
      <c r="I8" s="301">
        <f>SUM('15'!Z28:AD28)</f>
        <v>0</v>
      </c>
      <c r="J8" s="289">
        <f>SUM(D8:I8)</f>
        <v>1275458.3999999999</v>
      </c>
      <c r="K8" s="195" t="str">
        <f>IF(C8=J8,"Gerai","Nesutampa sumos (2 ir 9 stulpeliai). Taisyti 15 lape.")</f>
        <v>Gerai</v>
      </c>
    </row>
    <row r="9" spans="1:11" x14ac:dyDescent="0.25">
      <c r="A9" s="84" t="s">
        <v>495</v>
      </c>
      <c r="B9" s="302" t="s">
        <v>432</v>
      </c>
      <c r="C9" s="261">
        <f>'16'!F22-C10</f>
        <v>303864.59999999998</v>
      </c>
      <c r="D9" s="213">
        <f>$C9*D14/100</f>
        <v>21270.521999999997</v>
      </c>
      <c r="E9" s="213">
        <f t="shared" ref="E9:I9" si="0">$C9*E14/100</f>
        <v>91159.38</v>
      </c>
      <c r="F9" s="213">
        <f t="shared" si="0"/>
        <v>85082.087999999989</v>
      </c>
      <c r="G9" s="213">
        <f t="shared" si="0"/>
        <v>85082.087999999989</v>
      </c>
      <c r="H9" s="213">
        <f t="shared" si="0"/>
        <v>21270.521999999997</v>
      </c>
      <c r="I9" s="301">
        <f t="shared" si="0"/>
        <v>0</v>
      </c>
      <c r="J9" s="289"/>
      <c r="K9" s="195"/>
    </row>
    <row r="10" spans="1:11" x14ac:dyDescent="0.25">
      <c r="A10" s="84" t="s">
        <v>496</v>
      </c>
      <c r="B10" s="302" t="s">
        <v>1644</v>
      </c>
      <c r="C10" s="261">
        <f>'7'!F28</f>
        <v>15000</v>
      </c>
      <c r="D10" s="213">
        <f>$C10*D15/100</f>
        <v>0</v>
      </c>
      <c r="E10" s="213">
        <f t="shared" ref="E10:I10" si="1">$C10*E15/100</f>
        <v>0</v>
      </c>
      <c r="F10" s="213">
        <f t="shared" si="1"/>
        <v>15000</v>
      </c>
      <c r="G10" s="213">
        <f t="shared" si="1"/>
        <v>0</v>
      </c>
      <c r="H10" s="213">
        <f t="shared" si="1"/>
        <v>0</v>
      </c>
      <c r="I10" s="301">
        <f t="shared" si="1"/>
        <v>0</v>
      </c>
      <c r="J10" s="289"/>
      <c r="K10" s="195"/>
    </row>
    <row r="11" spans="1:11" s="82" customFormat="1" x14ac:dyDescent="0.25">
      <c r="A11" s="84" t="s">
        <v>497</v>
      </c>
      <c r="B11" s="303" t="s">
        <v>160</v>
      </c>
      <c r="C11" s="87">
        <f>SUM(C8:C10)</f>
        <v>1594323</v>
      </c>
      <c r="D11" s="87">
        <f>SUM(D8:D10)</f>
        <v>121270.522</v>
      </c>
      <c r="E11" s="87">
        <f t="shared" ref="E11:I11" si="2">SUM(E8:E10)</f>
        <v>507059.38</v>
      </c>
      <c r="F11" s="87">
        <f t="shared" si="2"/>
        <v>461882.08799999999</v>
      </c>
      <c r="G11" s="87">
        <f t="shared" si="2"/>
        <v>466940.48800000001</v>
      </c>
      <c r="H11" s="87">
        <f t="shared" si="2"/>
        <v>37170.521999999997</v>
      </c>
      <c r="I11" s="304">
        <f t="shared" si="2"/>
        <v>0</v>
      </c>
      <c r="J11" s="290"/>
      <c r="K11" s="214"/>
    </row>
    <row r="12" spans="1:11" x14ac:dyDescent="0.25">
      <c r="A12" s="84" t="s">
        <v>645</v>
      </c>
      <c r="B12" s="305" t="s">
        <v>449</v>
      </c>
      <c r="C12" s="7"/>
      <c r="D12" s="766"/>
      <c r="E12" s="766"/>
      <c r="F12" s="766"/>
      <c r="G12" s="766"/>
      <c r="H12" s="766"/>
      <c r="I12" s="767"/>
      <c r="J12" s="290"/>
      <c r="K12" s="214"/>
    </row>
    <row r="13" spans="1:11" x14ac:dyDescent="0.25">
      <c r="A13" s="84" t="s">
        <v>646</v>
      </c>
      <c r="B13" s="300" t="s">
        <v>212</v>
      </c>
      <c r="C13" s="262">
        <f>SUM(D13:I13)</f>
        <v>100</v>
      </c>
      <c r="D13" s="212">
        <f>D8/$C$8*100</f>
        <v>7.8403184298288364</v>
      </c>
      <c r="E13" s="212">
        <f t="shared" ref="E13:I13" si="3">E8/$C$8*100</f>
        <v>32.607884349658136</v>
      </c>
      <c r="F13" s="212">
        <f t="shared" si="3"/>
        <v>28.36627207912073</v>
      </c>
      <c r="G13" s="212">
        <f t="shared" si="3"/>
        <v>29.938914511049518</v>
      </c>
      <c r="H13" s="212">
        <f t="shared" si="3"/>
        <v>1.2466106303427851</v>
      </c>
      <c r="I13" s="306">
        <f t="shared" si="3"/>
        <v>0</v>
      </c>
      <c r="J13" s="289">
        <f t="shared" ref="J13" si="4">SUM(D13:I13)</f>
        <v>100</v>
      </c>
      <c r="K13" s="195" t="str">
        <f>IF(C13=100,"Gerai","3-8 stulpelių suma turi būti 100")</f>
        <v>Gerai</v>
      </c>
    </row>
    <row r="14" spans="1:11" x14ac:dyDescent="0.25">
      <c r="A14" s="84" t="s">
        <v>647</v>
      </c>
      <c r="B14" s="302" t="s">
        <v>432</v>
      </c>
      <c r="C14" s="262">
        <f>SUM(D14:I14)</f>
        <v>100</v>
      </c>
      <c r="D14" s="215">
        <v>7</v>
      </c>
      <c r="E14" s="215">
        <v>30</v>
      </c>
      <c r="F14" s="215">
        <v>28</v>
      </c>
      <c r="G14" s="215">
        <v>28</v>
      </c>
      <c r="H14" s="215">
        <v>7</v>
      </c>
      <c r="I14" s="307"/>
      <c r="J14" s="289">
        <f t="shared" ref="J14:J15" si="5">SUM(D14:I14)</f>
        <v>100</v>
      </c>
      <c r="K14" s="195" t="str">
        <f>IF(C14=100,"Gerai","3-8 stulpelių suma turi būti 100")</f>
        <v>Gerai</v>
      </c>
    </row>
    <row r="15" spans="1:11" x14ac:dyDescent="0.25">
      <c r="A15" s="84" t="s">
        <v>648</v>
      </c>
      <c r="B15" s="302" t="s">
        <v>1644</v>
      </c>
      <c r="C15" s="262">
        <f>SUM(D15:I15)</f>
        <v>100</v>
      </c>
      <c r="D15" s="215"/>
      <c r="E15" s="215"/>
      <c r="F15" s="215">
        <v>100</v>
      </c>
      <c r="G15" s="215"/>
      <c r="H15" s="215"/>
      <c r="I15" s="307"/>
      <c r="J15" s="289">
        <f t="shared" si="5"/>
        <v>100</v>
      </c>
      <c r="K15" s="195" t="str">
        <f>IF(C15=100,"Gerai","3-8 stulpelių suma turi būti 100")</f>
        <v>Gerai</v>
      </c>
    </row>
    <row r="16" spans="1:11" s="82" customFormat="1" ht="15.75" thickBot="1" x14ac:dyDescent="0.3">
      <c r="A16" s="193" t="s">
        <v>1198</v>
      </c>
      <c r="B16" s="308" t="s">
        <v>160</v>
      </c>
      <c r="C16" s="309">
        <f>SUM(D16:I16)</f>
        <v>100</v>
      </c>
      <c r="D16" s="309">
        <f>D11/$C$11*100</f>
        <v>7.606396069052507</v>
      </c>
      <c r="E16" s="309">
        <f t="shared" ref="E16:I16" si="6">E11/$C$11*100</f>
        <v>31.80405601625267</v>
      </c>
      <c r="F16" s="309">
        <f t="shared" si="6"/>
        <v>28.970421175633792</v>
      </c>
      <c r="G16" s="309">
        <f t="shared" si="6"/>
        <v>29.287696909597365</v>
      </c>
      <c r="H16" s="309">
        <f t="shared" si="6"/>
        <v>2.3314298294636657</v>
      </c>
      <c r="I16" s="310">
        <f t="shared" si="6"/>
        <v>0</v>
      </c>
      <c r="J16" s="290"/>
      <c r="K16" s="214"/>
    </row>
    <row r="17" spans="1:11" ht="30" x14ac:dyDescent="0.25">
      <c r="A17" s="193" t="s">
        <v>1332</v>
      </c>
      <c r="B17" s="291" t="s">
        <v>1104</v>
      </c>
      <c r="C17" s="292"/>
      <c r="D17" s="293" t="str">
        <f>IF(D14&gt;D13,"Per didelės adm. išlaidos","Gerai")</f>
        <v>Gerai</v>
      </c>
      <c r="E17" s="293" t="str">
        <f t="shared" ref="E17:I17" si="7">IF(E14&gt;E13,"Per didelės adm. išlaidos","Gerai")</f>
        <v>Gerai</v>
      </c>
      <c r="F17" s="293" t="str">
        <f t="shared" si="7"/>
        <v>Gerai</v>
      </c>
      <c r="G17" s="293" t="str">
        <f t="shared" si="7"/>
        <v>Gerai</v>
      </c>
      <c r="H17" s="293" t="str">
        <f t="shared" si="7"/>
        <v>Per didelės adm. išlaidos</v>
      </c>
      <c r="I17" s="293" t="str">
        <f t="shared" si="7"/>
        <v>Gerai</v>
      </c>
      <c r="J17" s="214"/>
      <c r="K17" s="214"/>
    </row>
    <row r="19" spans="1:11" customFormat="1" x14ac:dyDescent="0.25"/>
    <row r="20" spans="1:11" x14ac:dyDescent="0.25">
      <c r="A20" s="193">
        <v>1</v>
      </c>
      <c r="B20" s="311" t="s">
        <v>1351</v>
      </c>
    </row>
    <row r="21" spans="1:11" ht="30" x14ac:dyDescent="0.25">
      <c r="A21" s="193">
        <v>2</v>
      </c>
      <c r="B21" s="312" t="s">
        <v>1333</v>
      </c>
    </row>
    <row r="22" spans="1:11" ht="120" x14ac:dyDescent="0.25">
      <c r="A22" s="193">
        <v>3</v>
      </c>
      <c r="B22" s="312" t="s">
        <v>1637</v>
      </c>
    </row>
    <row r="23" spans="1:11" ht="135" x14ac:dyDescent="0.25">
      <c r="A23" s="193">
        <v>4</v>
      </c>
      <c r="B23" s="312"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count="2">
    <dataValidation type="decimal" allowBlank="1" showInputMessage="1" showErrorMessage="1" prompt="Įveskite skaičių be tarpų." sqref="D9:I10" xr:uid="{C84331C1-CF18-4617-B920-6402449A23DC}">
      <formula1>0</formula1>
      <formula2>2000000</formula2>
    </dataValidation>
    <dataValidation type="decimal" allowBlank="1" showInputMessage="1" showErrorMessage="1" prompt="Įveskite skaičių nuo 0 iki 100." sqref="D14:I15" xr:uid="{71667F23-AB6E-40A1-B837-0B13B2E4F6AB}">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380-D611-4F19-B692-6C9335EAED63}">
  <dimension ref="A1:E29"/>
  <sheetViews>
    <sheetView zoomScaleNormal="100" workbookViewId="0">
      <selection activeCell="H23" sqref="H23"/>
    </sheetView>
  </sheetViews>
  <sheetFormatPr defaultColWidth="9.140625" defaultRowHeight="15" x14ac:dyDescent="0.25"/>
  <cols>
    <col min="1" max="1" width="9.140625" style="10"/>
    <col min="2" max="2" width="50.7109375" style="10" customWidth="1"/>
    <col min="3" max="4" width="12.7109375" style="95" customWidth="1"/>
    <col min="5" max="5" width="35" style="220" customWidth="1"/>
    <col min="6" max="16384" width="9.140625" style="10"/>
  </cols>
  <sheetData>
    <row r="1" spans="1:5" s="51" customFormat="1" ht="18.75" x14ac:dyDescent="0.3">
      <c r="A1" s="39" t="s">
        <v>662</v>
      </c>
      <c r="B1" s="39" t="s">
        <v>674</v>
      </c>
      <c r="C1" s="203"/>
      <c r="D1" s="203"/>
      <c r="E1" s="217"/>
    </row>
    <row r="2" spans="1:5" x14ac:dyDescent="0.25">
      <c r="A2"/>
      <c r="B2"/>
      <c r="C2" s="168"/>
      <c r="D2" s="168"/>
      <c r="E2" s="218"/>
    </row>
    <row r="3" spans="1:5" s="13" customFormat="1" x14ac:dyDescent="0.25">
      <c r="A3" s="1"/>
      <c r="B3" s="140" t="s">
        <v>1272</v>
      </c>
      <c r="C3" s="205" t="str">
        <f>'1'!C8</f>
        <v>RASE</v>
      </c>
      <c r="D3" s="1"/>
      <c r="E3" s="193"/>
    </row>
    <row r="4" spans="1:5" customFormat="1" ht="15.75" thickBot="1" x14ac:dyDescent="0.3">
      <c r="E4" s="84"/>
    </row>
    <row r="5" spans="1:5" customFormat="1" x14ac:dyDescent="0.25">
      <c r="B5" s="269">
        <v>1</v>
      </c>
      <c r="C5" s="270">
        <v>2</v>
      </c>
      <c r="D5" s="271">
        <v>3</v>
      </c>
      <c r="E5" s="167">
        <v>4</v>
      </c>
    </row>
    <row r="6" spans="1:5" x14ac:dyDescent="0.25">
      <c r="A6" t="s">
        <v>663</v>
      </c>
      <c r="B6" s="272" t="s">
        <v>1121</v>
      </c>
      <c r="C6" s="204">
        <v>11</v>
      </c>
      <c r="D6" s="273" t="s">
        <v>1331</v>
      </c>
      <c r="E6" s="263"/>
    </row>
    <row r="7" spans="1:5" x14ac:dyDescent="0.25">
      <c r="A7" t="s">
        <v>664</v>
      </c>
      <c r="B7" s="274" t="s">
        <v>675</v>
      </c>
      <c r="C7" s="168"/>
      <c r="D7" s="275"/>
      <c r="E7" s="218"/>
    </row>
    <row r="8" spans="1:5" s="12" customFormat="1" ht="30" x14ac:dyDescent="0.25">
      <c r="A8" t="s">
        <v>665</v>
      </c>
      <c r="B8" s="276" t="s">
        <v>687</v>
      </c>
      <c r="C8" s="221" t="s">
        <v>676</v>
      </c>
      <c r="D8" s="277" t="s">
        <v>677</v>
      </c>
      <c r="E8" s="264" t="s">
        <v>1104</v>
      </c>
    </row>
    <row r="9" spans="1:5" x14ac:dyDescent="0.25">
      <c r="A9" t="s">
        <v>666</v>
      </c>
      <c r="B9" s="278" t="s">
        <v>1098</v>
      </c>
      <c r="C9" s="222">
        <v>2</v>
      </c>
      <c r="D9" s="279">
        <f>C9/$C$13*100</f>
        <v>18.181818181818183</v>
      </c>
      <c r="E9" s="265"/>
    </row>
    <row r="10" spans="1:5" x14ac:dyDescent="0.25">
      <c r="A10" t="s">
        <v>667</v>
      </c>
      <c r="B10" s="278" t="s">
        <v>1099</v>
      </c>
      <c r="C10" s="222">
        <v>4</v>
      </c>
      <c r="D10" s="279">
        <f t="shared" ref="D10:D12" si="0">C10/$C$13*100</f>
        <v>36.363636363636367</v>
      </c>
      <c r="E10" s="266"/>
    </row>
    <row r="11" spans="1:5" x14ac:dyDescent="0.25">
      <c r="A11" t="s">
        <v>668</v>
      </c>
      <c r="B11" s="278" t="s">
        <v>1100</v>
      </c>
      <c r="C11" s="222">
        <v>5</v>
      </c>
      <c r="D11" s="279">
        <f t="shared" si="0"/>
        <v>45.454545454545453</v>
      </c>
      <c r="E11" s="266"/>
    </row>
    <row r="12" spans="1:5" x14ac:dyDescent="0.25">
      <c r="A12" t="s">
        <v>669</v>
      </c>
      <c r="B12" s="278" t="s">
        <v>686</v>
      </c>
      <c r="C12" s="222">
        <v>0</v>
      </c>
      <c r="D12" s="279">
        <f t="shared" si="0"/>
        <v>0</v>
      </c>
      <c r="E12" s="267"/>
    </row>
    <row r="13" spans="1:5" x14ac:dyDescent="0.25">
      <c r="A13" t="s">
        <v>670</v>
      </c>
      <c r="B13" s="280" t="s">
        <v>678</v>
      </c>
      <c r="C13" s="119">
        <f>SUM(C9:C12)</f>
        <v>11</v>
      </c>
      <c r="D13" s="281">
        <f>SUM(D9:D12)</f>
        <v>100</v>
      </c>
      <c r="E13" s="267" t="str">
        <f>IF($C$6=C13,"Gerai","Klaida, nesutampa skaičius iš viso")</f>
        <v>Gerai</v>
      </c>
    </row>
    <row r="14" spans="1:5" x14ac:dyDescent="0.25">
      <c r="A14" t="s">
        <v>671</v>
      </c>
      <c r="B14" s="274" t="s">
        <v>679</v>
      </c>
      <c r="C14" s="168"/>
      <c r="D14" s="275"/>
      <c r="E14" s="218"/>
    </row>
    <row r="15" spans="1:5" s="12" customFormat="1" ht="30" x14ac:dyDescent="0.25">
      <c r="A15" t="s">
        <v>1090</v>
      </c>
      <c r="B15" s="276" t="s">
        <v>680</v>
      </c>
      <c r="C15" s="221" t="s">
        <v>676</v>
      </c>
      <c r="D15" s="277" t="s">
        <v>677</v>
      </c>
      <c r="E15" s="268" t="s">
        <v>1104</v>
      </c>
    </row>
    <row r="16" spans="1:5" x14ac:dyDescent="0.25">
      <c r="A16" t="s">
        <v>1091</v>
      </c>
      <c r="B16" s="278" t="s">
        <v>681</v>
      </c>
      <c r="C16" s="222">
        <v>6</v>
      </c>
      <c r="D16" s="279">
        <f>C16/$C$18*100</f>
        <v>54.54545454545454</v>
      </c>
      <c r="E16" s="265"/>
    </row>
    <row r="17" spans="1:5" x14ac:dyDescent="0.25">
      <c r="A17" t="s">
        <v>1092</v>
      </c>
      <c r="B17" s="278" t="s">
        <v>682</v>
      </c>
      <c r="C17" s="222">
        <v>5</v>
      </c>
      <c r="D17" s="279">
        <f>C17/$C$18*100</f>
        <v>45.454545454545453</v>
      </c>
      <c r="E17" s="267"/>
    </row>
    <row r="18" spans="1:5" x14ac:dyDescent="0.25">
      <c r="A18" t="s">
        <v>1093</v>
      </c>
      <c r="B18" s="280" t="s">
        <v>678</v>
      </c>
      <c r="C18" s="119">
        <f>SUM(C16:C17)</f>
        <v>11</v>
      </c>
      <c r="D18" s="282">
        <f>SUM(D16:D17)</f>
        <v>100</v>
      </c>
      <c r="E18" s="267" t="str">
        <f>IF($C$6=C18,"Gerai","Klaida, nesutampa skaičius iš viso")</f>
        <v>Gerai</v>
      </c>
    </row>
    <row r="19" spans="1:5" x14ac:dyDescent="0.25">
      <c r="A19" t="s">
        <v>1094</v>
      </c>
      <c r="B19" s="274" t="s">
        <v>683</v>
      </c>
      <c r="C19" s="168"/>
      <c r="D19" s="275"/>
      <c r="E19" s="218"/>
    </row>
    <row r="20" spans="1:5" s="52" customFormat="1" ht="30" x14ac:dyDescent="0.25">
      <c r="A20" t="s">
        <v>1095</v>
      </c>
      <c r="B20" s="276" t="s">
        <v>684</v>
      </c>
      <c r="C20" s="221" t="s">
        <v>676</v>
      </c>
      <c r="D20" s="277" t="s">
        <v>677</v>
      </c>
      <c r="E20" s="268" t="s">
        <v>1104</v>
      </c>
    </row>
    <row r="21" spans="1:5" x14ac:dyDescent="0.25">
      <c r="A21" t="s">
        <v>1096</v>
      </c>
      <c r="B21" s="278" t="s">
        <v>1101</v>
      </c>
      <c r="C21" s="222">
        <v>2</v>
      </c>
      <c r="D21" s="279">
        <f>C21/$C$24*100</f>
        <v>18.181818181818183</v>
      </c>
      <c r="E21" s="265"/>
    </row>
    <row r="22" spans="1:5" x14ac:dyDescent="0.25">
      <c r="A22" t="s">
        <v>1103</v>
      </c>
      <c r="B22" s="278" t="s">
        <v>1102</v>
      </c>
      <c r="C22" s="222">
        <v>2</v>
      </c>
      <c r="D22" s="279">
        <f>C22/$C$24*100</f>
        <v>18.181818181818183</v>
      </c>
      <c r="E22" s="266"/>
    </row>
    <row r="23" spans="1:5" x14ac:dyDescent="0.25">
      <c r="A23" t="s">
        <v>1119</v>
      </c>
      <c r="B23" s="278" t="s">
        <v>685</v>
      </c>
      <c r="C23" s="222">
        <v>7</v>
      </c>
      <c r="D23" s="279">
        <f>C23/$C$24*100</f>
        <v>63.636363636363633</v>
      </c>
      <c r="E23" s="267"/>
    </row>
    <row r="24" spans="1:5" ht="15.75" thickBot="1" x14ac:dyDescent="0.3">
      <c r="A24" t="s">
        <v>1120</v>
      </c>
      <c r="B24" s="283" t="s">
        <v>678</v>
      </c>
      <c r="C24" s="284">
        <f>SUM(C21:C23)</f>
        <v>11</v>
      </c>
      <c r="D24" s="285">
        <f>SUM(D21:D23)</f>
        <v>100</v>
      </c>
      <c r="E24" s="267" t="str">
        <f>IF($C$6=C24,"Gerai","Klaida, nesutampa skaičius iš viso")</f>
        <v>Gerai</v>
      </c>
    </row>
    <row r="27" spans="1:5" x14ac:dyDescent="0.25">
      <c r="A27" s="1">
        <v>1</v>
      </c>
      <c r="B27" s="360" t="s">
        <v>1350</v>
      </c>
    </row>
    <row r="28" spans="1:5" ht="60" x14ac:dyDescent="0.25">
      <c r="A28" s="1">
        <v>2</v>
      </c>
      <c r="B28" s="335" t="s">
        <v>1329</v>
      </c>
    </row>
    <row r="29" spans="1:5" ht="60" x14ac:dyDescent="0.25">
      <c r="A29" s="1">
        <v>3</v>
      </c>
      <c r="B29" s="335" t="s">
        <v>1330</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xr:uid="{48FC45E6-F26E-4595-A2A8-CA45F2AA3E7B}">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CCCF-700B-41F4-89AF-CD42DB7EBF95}">
  <dimension ref="A1:E41"/>
  <sheetViews>
    <sheetView topLeftCell="A15" zoomScaleNormal="100" workbookViewId="0">
      <selection activeCell="G14" sqref="G14"/>
    </sheetView>
  </sheetViews>
  <sheetFormatPr defaultColWidth="9.140625" defaultRowHeight="15" x14ac:dyDescent="0.25"/>
  <cols>
    <col min="1" max="1" width="8.7109375" style="10" customWidth="1"/>
    <col min="2" max="2" width="47.140625" style="10" customWidth="1"/>
    <col min="3" max="3" width="40.7109375" style="12" customWidth="1"/>
    <col min="4" max="4" width="10.7109375" style="10" customWidth="1"/>
    <col min="5" max="16384" width="9.140625" style="10"/>
  </cols>
  <sheetData>
    <row r="1" spans="1:5" ht="90" customHeight="1" x14ac:dyDescent="0.25">
      <c r="C1" s="733" t="s">
        <v>1710</v>
      </c>
      <c r="D1" s="733"/>
    </row>
    <row r="2" spans="1:5" x14ac:dyDescent="0.25">
      <c r="C2" s="717"/>
      <c r="D2" s="717"/>
    </row>
    <row r="3" spans="1:5" customFormat="1" ht="15.75" x14ac:dyDescent="0.25">
      <c r="B3" s="734" t="s">
        <v>1689</v>
      </c>
      <c r="C3" s="734"/>
      <c r="D3" s="734"/>
    </row>
    <row r="5" spans="1:5" s="9" customFormat="1" ht="21" x14ac:dyDescent="0.35">
      <c r="A5" s="3" t="s">
        <v>688</v>
      </c>
      <c r="B5" s="39" t="s">
        <v>1647</v>
      </c>
      <c r="C5" s="4"/>
      <c r="E5" s="192"/>
    </row>
    <row r="6" spans="1:5" x14ac:dyDescent="0.25">
      <c r="A6"/>
      <c r="B6"/>
      <c r="C6" s="8"/>
    </row>
    <row r="7" spans="1:5" ht="30" x14ac:dyDescent="0.25">
      <c r="A7" t="s">
        <v>689</v>
      </c>
      <c r="B7" s="5" t="s">
        <v>464</v>
      </c>
      <c r="C7" s="40" t="s">
        <v>1711</v>
      </c>
    </row>
    <row r="8" spans="1:5" x14ac:dyDescent="0.25">
      <c r="A8" t="s">
        <v>690</v>
      </c>
      <c r="B8" s="6" t="s">
        <v>1473</v>
      </c>
      <c r="C8" s="206" t="s">
        <v>1712</v>
      </c>
    </row>
    <row r="9" spans="1:5" x14ac:dyDescent="0.25">
      <c r="A9" t="s">
        <v>691</v>
      </c>
      <c r="B9" s="6" t="s">
        <v>470</v>
      </c>
      <c r="C9" s="206">
        <v>11</v>
      </c>
    </row>
    <row r="10" spans="1:5" x14ac:dyDescent="0.25">
      <c r="A10" t="s">
        <v>692</v>
      </c>
      <c r="B10" s="7" t="s">
        <v>469</v>
      </c>
      <c r="C10" s="207">
        <v>781</v>
      </c>
    </row>
    <row r="11" spans="1:5" ht="15.75" thickBot="1" x14ac:dyDescent="0.3">
      <c r="A11"/>
      <c r="B11"/>
      <c r="C11" s="8"/>
    </row>
    <row r="12" spans="1:5" x14ac:dyDescent="0.25">
      <c r="A12" t="s">
        <v>693</v>
      </c>
      <c r="B12" s="520" t="s">
        <v>471</v>
      </c>
      <c r="C12" s="521" t="s">
        <v>76</v>
      </c>
    </row>
    <row r="13" spans="1:5" x14ac:dyDescent="0.25">
      <c r="A13" t="s">
        <v>694</v>
      </c>
      <c r="B13" s="522" t="s">
        <v>465</v>
      </c>
      <c r="C13" s="523">
        <f>COUNTA('3'!$C$7:$C$26)</f>
        <v>2</v>
      </c>
    </row>
    <row r="14" spans="1:5" x14ac:dyDescent="0.25">
      <c r="A14" t="s">
        <v>695</v>
      </c>
      <c r="B14" s="522" t="s">
        <v>466</v>
      </c>
      <c r="C14" s="523">
        <f>COUNTIFS('5'!$D$8:$D$19,"taip")</f>
        <v>2</v>
      </c>
    </row>
    <row r="15" spans="1:5" x14ac:dyDescent="0.25">
      <c r="A15" t="s">
        <v>696</v>
      </c>
      <c r="B15" s="524" t="s">
        <v>214</v>
      </c>
      <c r="C15" s="525">
        <f>COUNTA('7'!$C$7:$C$26)</f>
        <v>9</v>
      </c>
    </row>
    <row r="16" spans="1:5" x14ac:dyDescent="0.25">
      <c r="A16"/>
      <c r="B16" s="526"/>
      <c r="C16" s="527"/>
    </row>
    <row r="17" spans="1:4" x14ac:dyDescent="0.25">
      <c r="A17" t="s">
        <v>697</v>
      </c>
      <c r="B17" s="280" t="s">
        <v>472</v>
      </c>
      <c r="C17" s="528" t="s">
        <v>1273</v>
      </c>
    </row>
    <row r="18" spans="1:4" ht="45" x14ac:dyDescent="0.25">
      <c r="A18" t="s">
        <v>698</v>
      </c>
      <c r="B18" s="529" t="str">
        <f>'6'!C8</f>
        <v>Žemės ūkio sektoriaus skaitmeninimas. Ūkių, pagal BŽŪP gaunančių paramą skaitmeninėms ūkininkavimo technologijoms plėtoti, skaičius</v>
      </c>
      <c r="C18" s="530">
        <f>'6'!D8</f>
        <v>1</v>
      </c>
    </row>
    <row r="19" spans="1:4" x14ac:dyDescent="0.25">
      <c r="A19" t="s">
        <v>699</v>
      </c>
      <c r="B19" s="380" t="s">
        <v>476</v>
      </c>
      <c r="C19" s="531">
        <f>C18/C32*100</f>
        <v>2.5188916876574305E-2</v>
      </c>
    </row>
    <row r="20" spans="1:4" x14ac:dyDescent="0.25">
      <c r="A20"/>
      <c r="B20" s="526"/>
      <c r="C20" s="532"/>
    </row>
    <row r="21" spans="1:4" ht="45" x14ac:dyDescent="0.25">
      <c r="A21" t="s">
        <v>700</v>
      </c>
      <c r="B21" s="533" t="str">
        <f>'6'!C9</f>
        <v>Ekonomikos augimas ir darbo vietų kūrimas kaimo vietovėse. BŽŪP projektais remiamas naujų darbo vietų kūrimas</v>
      </c>
      <c r="C21" s="534">
        <f>'6'!D9</f>
        <v>12</v>
      </c>
    </row>
    <row r="22" spans="1:4" x14ac:dyDescent="0.25">
      <c r="A22"/>
      <c r="B22" s="526"/>
      <c r="C22" s="532"/>
    </row>
    <row r="23" spans="1:4" ht="45" x14ac:dyDescent="0.25">
      <c r="A23" t="s">
        <v>701</v>
      </c>
      <c r="B23" s="533" t="str">
        <f>'6'!C10</f>
        <v>Kaimo ekonomikos plėtojimas. Kaimo verslo įmonių, įskaitant bioekonomikos įmones, kuriamų naudojantis pagal BŽŪP skiriama parama, skaičius</v>
      </c>
      <c r="C23" s="534">
        <f>'6'!D10</f>
        <v>15</v>
      </c>
    </row>
    <row r="24" spans="1:4" x14ac:dyDescent="0.25">
      <c r="A24"/>
      <c r="B24" s="526"/>
      <c r="C24" s="532"/>
    </row>
    <row r="25" spans="1:4" ht="60" x14ac:dyDescent="0.25">
      <c r="A25" t="s">
        <v>702</v>
      </c>
      <c r="B25" s="529" t="str">
        <f>'6'!C11</f>
        <v>Europos kaimo tinklų kūrimas. Kaimo gyventojų, kuriems, naudojantis BŽŪP parama, sudarytos palankesnės sąlygos naudotis paslaugomis ir infrastruktūra, skaičius</v>
      </c>
      <c r="C25" s="535">
        <f>'6'!D11</f>
        <v>650</v>
      </c>
    </row>
    <row r="26" spans="1:4" x14ac:dyDescent="0.25">
      <c r="A26" t="s">
        <v>703</v>
      </c>
      <c r="B26" s="380" t="s">
        <v>475</v>
      </c>
      <c r="C26" s="531">
        <f>C25/$C$33*100</f>
        <v>3.0798389007344231</v>
      </c>
    </row>
    <row r="27" spans="1:4" x14ac:dyDescent="0.25">
      <c r="A27"/>
      <c r="B27" s="526"/>
      <c r="C27" s="532"/>
    </row>
    <row r="28" spans="1:4" ht="45" x14ac:dyDescent="0.25">
      <c r="A28" t="s">
        <v>704</v>
      </c>
      <c r="B28" s="529" t="str">
        <f>'6'!C12</f>
        <v>Socialinės įtraukties skatinimas. Asmenų, kuriems taikomi remiami socialinės įtraukties projektai, skaičius</v>
      </c>
      <c r="C28" s="535">
        <f>'6'!D12</f>
        <v>159</v>
      </c>
    </row>
    <row r="29" spans="1:4" x14ac:dyDescent="0.25">
      <c r="A29" t="s">
        <v>705</v>
      </c>
      <c r="B29" s="380" t="s">
        <v>475</v>
      </c>
      <c r="C29" s="531">
        <f>C28/$C$33*100</f>
        <v>0.75337597725657424</v>
      </c>
    </row>
    <row r="30" spans="1:4" x14ac:dyDescent="0.25">
      <c r="A30"/>
      <c r="B30" s="526"/>
      <c r="C30" s="527"/>
    </row>
    <row r="31" spans="1:4" x14ac:dyDescent="0.25">
      <c r="A31" t="s">
        <v>706</v>
      </c>
      <c r="B31" s="536" t="s">
        <v>477</v>
      </c>
      <c r="C31" s="537" t="s">
        <v>1643</v>
      </c>
      <c r="D31" s="519" t="s">
        <v>1292</v>
      </c>
    </row>
    <row r="32" spans="1:4" x14ac:dyDescent="0.25">
      <c r="A32" t="s">
        <v>707</v>
      </c>
      <c r="B32" s="538" t="s">
        <v>473</v>
      </c>
      <c r="C32" s="539">
        <v>3970</v>
      </c>
      <c r="D32" s="727">
        <v>2020</v>
      </c>
    </row>
    <row r="33" spans="1:4" ht="15.75" thickBot="1" x14ac:dyDescent="0.3">
      <c r="A33" t="s">
        <v>708</v>
      </c>
      <c r="B33" s="540" t="s">
        <v>474</v>
      </c>
      <c r="C33" s="541">
        <v>21105</v>
      </c>
      <c r="D33" s="207">
        <v>2021</v>
      </c>
    </row>
    <row r="35" spans="1:4" x14ac:dyDescent="0.25">
      <c r="C35" s="11"/>
    </row>
    <row r="36" spans="1:4" x14ac:dyDescent="0.25">
      <c r="A36"/>
      <c r="B36" s="601" t="s">
        <v>1477</v>
      </c>
    </row>
    <row r="37" spans="1:4" ht="45" x14ac:dyDescent="0.25">
      <c r="A37" s="1">
        <v>1</v>
      </c>
      <c r="B37" s="335" t="s">
        <v>1476</v>
      </c>
    </row>
    <row r="38" spans="1:4" ht="30" x14ac:dyDescent="0.25">
      <c r="A38" s="1">
        <v>2</v>
      </c>
      <c r="B38" s="335" t="s">
        <v>1475</v>
      </c>
    </row>
    <row r="39" spans="1:4" ht="45" x14ac:dyDescent="0.25">
      <c r="A39" s="1">
        <v>3</v>
      </c>
      <c r="B39" s="335" t="s">
        <v>1623</v>
      </c>
      <c r="C39" s="10"/>
    </row>
    <row r="40" spans="1:4" ht="45" x14ac:dyDescent="0.25">
      <c r="A40" s="13">
        <v>4</v>
      </c>
      <c r="B40" s="335" t="s">
        <v>1687</v>
      </c>
      <c r="C40" s="10"/>
    </row>
    <row r="41" spans="1:4" ht="105" x14ac:dyDescent="0.25">
      <c r="A41" s="14">
        <v>5</v>
      </c>
      <c r="B41" s="335" t="s">
        <v>1688</v>
      </c>
    </row>
  </sheetData>
  <sheetProtection algorithmName="SHA-512" hashValue="O0d1Noi0Ev1yxJwcnsrCzpeh3s6KJFZcSD7K05G3tzLOPNqV+1U8BxgUmQ8R7TVJi28UJQ+s1WUlQHQRFiB4aw==" saltValue="tZfBW0LHysp6d0Ip/zBxtw=="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524C81-DABE-461D-99A5-F78635B2E563}">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3C6A-B21E-49BF-B866-A3D8DA3C47C5}">
  <sheetPr>
    <tabColor theme="9"/>
  </sheetPr>
  <dimension ref="A1:F343"/>
  <sheetViews>
    <sheetView zoomScaleNormal="100" workbookViewId="0">
      <selection activeCell="B5" sqref="B5:C37"/>
    </sheetView>
  </sheetViews>
  <sheetFormatPr defaultColWidth="6.7109375" defaultRowHeight="15" x14ac:dyDescent="0.25"/>
  <cols>
    <col min="1" max="1" width="8.7109375" style="2" customWidth="1"/>
    <col min="2" max="2" width="50.7109375" style="1" customWidth="1"/>
    <col min="3" max="3" width="50.7109375" style="41" customWidth="1"/>
    <col min="4" max="192" width="9.140625" style="1" customWidth="1"/>
    <col min="193" max="16384" width="6.7109375" style="1"/>
  </cols>
  <sheetData>
    <row r="1" spans="1:6" s="44" customFormat="1" ht="18.75" x14ac:dyDescent="0.25">
      <c r="A1" s="116" t="str">
        <f>'4'!A1</f>
        <v>4.</v>
      </c>
      <c r="B1" s="116" t="str">
        <f>'4'!B1</f>
        <v>VVG teritorijos poreikių pagrindimas</v>
      </c>
      <c r="C1" s="225"/>
      <c r="E1" s="108" t="s">
        <v>1512</v>
      </c>
    </row>
    <row r="2" spans="1:6" x14ac:dyDescent="0.25">
      <c r="E2" s="605" t="s">
        <v>1612</v>
      </c>
    </row>
    <row r="3" spans="1:6" x14ac:dyDescent="0.25">
      <c r="A3" s="1"/>
      <c r="B3" s="140" t="s">
        <v>1272</v>
      </c>
      <c r="C3" s="205" t="str">
        <f>'1'!C8</f>
        <v>RASE</v>
      </c>
      <c r="E3" s="606" t="s">
        <v>1638</v>
      </c>
    </row>
    <row r="4" spans="1:6" customFormat="1" ht="15.75" thickBot="1" x14ac:dyDescent="0.3">
      <c r="C4" s="41"/>
      <c r="E4" s="605" t="s">
        <v>1639</v>
      </c>
      <c r="F4" s="1"/>
    </row>
    <row r="5" spans="1:6" x14ac:dyDescent="0.25">
      <c r="A5" s="139"/>
      <c r="B5" s="642"/>
      <c r="C5" s="643" t="str">
        <f>'4'!D6</f>
        <v>1 poreikis</v>
      </c>
    </row>
    <row r="6" spans="1:6" ht="45" x14ac:dyDescent="0.25">
      <c r="A6" s="2" t="s">
        <v>16</v>
      </c>
      <c r="B6" s="509" t="str">
        <f>'4'!B7</f>
        <v>Poreikis</v>
      </c>
      <c r="C6" s="644" t="str">
        <f>'4'!D7</f>
        <v>Skatinti ekonominę plėtrą, kuriant darbo vietas, plečiant paslaugų spektrą, diegiant inovacijas, skaitmeninimą; turizmui palankios aplinkos plėtojimas</v>
      </c>
    </row>
    <row r="7" spans="1:6" ht="135" x14ac:dyDescent="0.25">
      <c r="A7" s="2" t="s">
        <v>17</v>
      </c>
      <c r="B7" s="509" t="str">
        <f>'4'!B8</f>
        <v>Poreikio sąsaja su stiprybėmis ir (arba) galimybėmis</v>
      </c>
      <c r="C7" s="645" t="str">
        <f>'4'!D8</f>
        <v>VVG teritorijoje gausu jaunų, darbingo amžiaus gyventojų, kurie geba ir gali skatinti rajono ekonominę plėtrą kurdami naujas darbas ir taip prisidėdami ne tik prie nedarbo lygio mažėjimo, bet ir plėsdami įvairių paslaugų spektrą, atliepdami rajono socialinį aspektą prisidėti prie socialinės įtraukties didinimo. Rajone gausu ūkių, kurie gali išnaudoti galimybes ir diegti inovacijas ir skaitmeninimo technologijas, taip prisidėdami prie rajono gerovės.</v>
      </c>
    </row>
    <row r="8" spans="1:6" x14ac:dyDescent="0.25">
      <c r="A8" s="2" t="s">
        <v>79</v>
      </c>
      <c r="B8" s="509" t="str">
        <f>'4'!B9</f>
        <v>Poreikio sąsaja su silpnybėmis ir (arba) grėsmėmis</v>
      </c>
      <c r="C8" s="645" t="str">
        <f>'4'!D9</f>
        <v>Netaikoma</v>
      </c>
    </row>
    <row r="9" spans="1:6" ht="150" x14ac:dyDescent="0.25">
      <c r="A9" s="2" t="s">
        <v>80</v>
      </c>
      <c r="B9" s="509" t="str">
        <f>'4'!B10</f>
        <v>Poreikio sąsaja su situacijos analizės rodikliais (poreikio dydžio, problemos masto, intervencijos poreikio kiekybinis pagrindimas)</v>
      </c>
      <c r="C9" s="645" t="str">
        <f>'4'!D10</f>
        <v>R7 – didžioji dalis rajono gyventojų jauni asmenys, R11 – mažėjantis pašalpų gavėjų skaičius, R12 – didėjantis socialinės globos ar rūpybos reikalaujančių asmenų skaičius, R18 – augo mažų ir vidutinių įmonių skaičius, R20, R21 – auga savarankiškai dirbančių asmenų skaičius, R19 – nedidelis apgyvendinimo įstaigų skaičius, R24, R25, R25, R27 – vyrauja smulkūs, augalininkystės ūkiai, valdomi vyresnių nei 55 m. vyrų, R39 – didžioji dalis rajono ploto – žemės ūkio naudmenos.</v>
      </c>
    </row>
    <row r="10" spans="1:6" ht="30" x14ac:dyDescent="0.25">
      <c r="A10" s="2" t="s">
        <v>81</v>
      </c>
      <c r="B10" s="509" t="str">
        <f>'4'!B11</f>
        <v>Poreikio sąsaja su aukštesnio lygmens strateginiais dokumentais</v>
      </c>
      <c r="C10" s="645" t="str">
        <f>'4'!D11</f>
        <v>Žr. į VPS I dalies 5 priedą.</v>
      </c>
    </row>
    <row r="11" spans="1:6" ht="45" x14ac:dyDescent="0.25">
      <c r="A11" s="2" t="s">
        <v>82</v>
      </c>
      <c r="B11" s="509" t="str">
        <f>'4'!B12</f>
        <v>Poreikio sąsaja su VVG teritorijos gyventojų nuomone</v>
      </c>
      <c r="C11" s="645" t="str">
        <f>'4'!D12</f>
        <v>Taip, atsižvelgta. Įvertinti apklausos rezultatai, kurie atliepia šį poreiki (rezultatai pridedami VPS prieduose).</v>
      </c>
    </row>
    <row r="12" spans="1:6" x14ac:dyDescent="0.25">
      <c r="A12" s="2" t="s">
        <v>83</v>
      </c>
      <c r="B12" s="509" t="str">
        <f>'4'!B13</f>
        <v>Poreikį tenkinančių VPS priemonių skaičius</v>
      </c>
      <c r="C12" s="646">
        <f>'4'!D13</f>
        <v>4</v>
      </c>
    </row>
    <row r="13" spans="1:6" ht="30" x14ac:dyDescent="0.25">
      <c r="A13" s="2" t="s">
        <v>84</v>
      </c>
      <c r="B13" s="509" t="str">
        <f>'4'!B14</f>
        <v>Susijęs nacionalinis poreikis 1</v>
      </c>
      <c r="C13" s="647" t="str">
        <f>'4'!D14</f>
        <v xml:space="preserve">g.3 . Skatinti verslų kūrimąsi kaime, žemės ūkio veiklos įvairinimą </v>
      </c>
    </row>
    <row r="14" spans="1:6" x14ac:dyDescent="0.25">
      <c r="A14" s="2" t="s">
        <v>85</v>
      </c>
      <c r="B14" s="509" t="str">
        <f>'4'!B15</f>
        <v>Susijęs nacionalinis poreikis 2</v>
      </c>
      <c r="C14" s="647" t="str">
        <f>'4'!D15</f>
        <v>h.5. Skatinti bioekonomikos verslus</v>
      </c>
    </row>
    <row r="15" spans="1:6" ht="30" x14ac:dyDescent="0.25">
      <c r="A15" s="2" t="s">
        <v>86</v>
      </c>
      <c r="B15" s="509" t="str">
        <f>'4'!B16</f>
        <v>Susijęs nacionalinis poreikis 3</v>
      </c>
      <c r="C15" s="647" t="str">
        <f>'4'!D16</f>
        <v xml:space="preserve">h.4 . Modernizuoti kaimo vietoves didinant gyvenimo sąlygų jose patrauklumą </v>
      </c>
    </row>
    <row r="16" spans="1:6" ht="45" x14ac:dyDescent="0.25">
      <c r="A16" s="2" t="s">
        <v>87</v>
      </c>
      <c r="B16" s="509" t="str">
        <f>'4'!B17</f>
        <v>Ar poreikis siejasi su rezultato rodikliu R.3 (skaitmeninės technologijos; pilnas rodiklio pavadinimas 6 lape)?</v>
      </c>
      <c r="C16" s="648" t="str">
        <f>'4'!D17</f>
        <v>Taip</v>
      </c>
    </row>
    <row r="17" spans="1:3" ht="30" x14ac:dyDescent="0.25">
      <c r="A17" s="2" t="s">
        <v>88</v>
      </c>
      <c r="B17" s="509" t="str">
        <f>'4'!B18</f>
        <v>Ar poreikis siejasi su rezultato rodikliu R.37 (darbo vietos; pilnas rodiklio pavadinimas 6 lape)?</v>
      </c>
      <c r="C17" s="648" t="str">
        <f>'4'!D18</f>
        <v>Taip</v>
      </c>
    </row>
    <row r="18" spans="1:3" ht="30" x14ac:dyDescent="0.25">
      <c r="A18" s="2" t="s">
        <v>89</v>
      </c>
      <c r="B18" s="509" t="str">
        <f>'4'!B19</f>
        <v>Poreikis siejasi su rezultato rodikliu R.39 (kaimo verslai; pilnas rodiklio pavadinimas 6 lape)</v>
      </c>
      <c r="C18" s="648" t="str">
        <f>'4'!D19</f>
        <v>Taip</v>
      </c>
    </row>
    <row r="19" spans="1:3" ht="30" x14ac:dyDescent="0.25">
      <c r="A19" s="2" t="s">
        <v>90</v>
      </c>
      <c r="B19" s="509" t="str">
        <f>'4'!B20</f>
        <v>Poreikis siejasi su rezultato rodikliu R.41 (paslaugos ir infrastruktūra; pilnas rodiklio pavadinimas 6 lape)</v>
      </c>
      <c r="C19" s="648" t="str">
        <f>'4'!D20</f>
        <v>Ne</v>
      </c>
    </row>
    <row r="20" spans="1:3" ht="30" x14ac:dyDescent="0.25">
      <c r="A20" s="2" t="s">
        <v>91</v>
      </c>
      <c r="B20" s="509" t="str">
        <f>'4'!B21</f>
        <v>Poreikis siejasi su rezultato rodikliu R.42 (socialinė įtrauktis; pilnas rodiklio pavadinimas 6 lape)</v>
      </c>
      <c r="C20" s="648" t="str">
        <f>'4'!D21</f>
        <v>Ne</v>
      </c>
    </row>
    <row r="21" spans="1:3" x14ac:dyDescent="0.25">
      <c r="B21" s="649"/>
      <c r="C21" s="650"/>
    </row>
    <row r="22" spans="1:3" x14ac:dyDescent="0.25">
      <c r="B22" s="651"/>
      <c r="C22" s="652" t="str">
        <f>'4'!E6</f>
        <v>2 poreikis</v>
      </c>
    </row>
    <row r="23" spans="1:3" ht="45" x14ac:dyDescent="0.25">
      <c r="A23" s="2" t="s">
        <v>16</v>
      </c>
      <c r="B23" s="509" t="str">
        <f>B6</f>
        <v>Poreikis</v>
      </c>
      <c r="C23" s="644" t="str">
        <f>'4'!E7</f>
        <v>Skatinti NVO verslumo iniciatyvas ir kitas veiklas, kurios didintų gyventojų užimtumą, stiprintų materialinę bazę, skatintų socialinę įtraukti</v>
      </c>
    </row>
    <row r="24" spans="1:3" ht="105" x14ac:dyDescent="0.25">
      <c r="A24" s="2" t="s">
        <v>17</v>
      </c>
      <c r="B24" s="509" t="str">
        <f t="shared" ref="B24:B37" si="0">B7</f>
        <v>Poreikio sąsaja su stiprybėmis ir (arba) galimybėmis</v>
      </c>
      <c r="C24" s="645" t="str">
        <f>'4'!E8</f>
        <v>VVG teritorijoje gausu NVO, kurios geba įgyvendinti įvairius projektus, kurti naujas paslaugas, skatinti vietos gyventojų užimtumą ir socialinę įtraukti, organizuodamos įvairias veiklas, stiprindamos savo materialinę bazę, bei prisidėdamos prie viešosios infrastruktūros kūrimo ir plėtros, panaudojant ją vietos gyventojų poreikiams tenkinti, bei užimtumui didinti.</v>
      </c>
    </row>
    <row r="25" spans="1:3" x14ac:dyDescent="0.25">
      <c r="A25" s="2" t="s">
        <v>79</v>
      </c>
      <c r="B25" s="509" t="str">
        <f t="shared" si="0"/>
        <v>Poreikio sąsaja su silpnybėmis ir (arba) grėsmėmis</v>
      </c>
      <c r="C25" s="645" t="str">
        <f>'4'!E9</f>
        <v>Netaikoma</v>
      </c>
    </row>
    <row r="26" spans="1:3" ht="90" x14ac:dyDescent="0.25">
      <c r="A26" s="2" t="s">
        <v>80</v>
      </c>
      <c r="B26" s="509" t="str">
        <f t="shared" si="0"/>
        <v>Poreikio sąsaja su situacijos analizės rodikliais (poreikio dydžio, problemos masto, intervencijos poreikio kiekybinis pagrindimas)</v>
      </c>
      <c r="C26" s="645" t="str">
        <f>'4'!E10</f>
        <v>R29 – rajone gausu kaimo bendruomenių, kurios geba įgyvendinti įvairius projektus, R9 – didžioji gyventojų dalis turi vidurinį arba pradinį išsilavinimą, R36 – gausu meno mėgėjų kolektyvų, R13 – didžioji gyventojų dalis užimti pramonės srityje, R10 – mažėjantis bedarbių skaičius, R7 – didžioji dalis gyventojų – jauni asmenys.</v>
      </c>
    </row>
    <row r="27" spans="1:3" ht="30" x14ac:dyDescent="0.25">
      <c r="A27" s="2" t="s">
        <v>81</v>
      </c>
      <c r="B27" s="509" t="str">
        <f t="shared" si="0"/>
        <v>Poreikio sąsaja su aukštesnio lygmens strateginiais dokumentais</v>
      </c>
      <c r="C27" s="645" t="str">
        <f>'4'!E11</f>
        <v>Žr. į VPS I dalies 5 priedą.</v>
      </c>
    </row>
    <row r="28" spans="1:3" ht="45" x14ac:dyDescent="0.25">
      <c r="A28" s="2" t="s">
        <v>82</v>
      </c>
      <c r="B28" s="509" t="str">
        <f t="shared" si="0"/>
        <v>Poreikio sąsaja su VVG teritorijos gyventojų nuomone</v>
      </c>
      <c r="C28" s="645" t="str">
        <f>'4'!E12</f>
        <v>Taip, atsižvelgta. Įvertinti apklausos rezultatai, kurie atliepia šį poreiki (rezultatai pridedami VPS prieduose).</v>
      </c>
    </row>
    <row r="29" spans="1:3" x14ac:dyDescent="0.25">
      <c r="A29" s="2" t="s">
        <v>83</v>
      </c>
      <c r="B29" s="509" t="str">
        <f t="shared" si="0"/>
        <v>Poreikį tenkinančių VPS priemonių skaičius</v>
      </c>
      <c r="C29" s="646">
        <f>'4'!E13</f>
        <v>5</v>
      </c>
    </row>
    <row r="30" spans="1:3" ht="30" x14ac:dyDescent="0.25">
      <c r="A30" s="2" t="s">
        <v>84</v>
      </c>
      <c r="B30" s="509" t="str">
        <f t="shared" si="0"/>
        <v>Susijęs nacionalinis poreikis 1</v>
      </c>
      <c r="C30" s="647" t="str">
        <f>'4'!E14</f>
        <v>h.1. Skatinti kaimo gyventojų ir kaimo bendruomenių verslo iniciatyvas</v>
      </c>
    </row>
    <row r="31" spans="1:3" ht="30" x14ac:dyDescent="0.25">
      <c r="A31" s="2" t="s">
        <v>85</v>
      </c>
      <c r="B31" s="509" t="str">
        <f t="shared" si="0"/>
        <v>Susijęs nacionalinis poreikis 2</v>
      </c>
      <c r="C31" s="647" t="str">
        <f>'4'!E15</f>
        <v xml:space="preserve">h.2. Didinti kaimo gyventojų užimtumą ir  socialinę įtrauktį </v>
      </c>
    </row>
    <row r="32" spans="1:3" ht="30" x14ac:dyDescent="0.25">
      <c r="A32" s="2" t="s">
        <v>86</v>
      </c>
      <c r="B32" s="509" t="str">
        <f t="shared" si="0"/>
        <v>Susijęs nacionalinis poreikis 3</v>
      </c>
      <c r="C32" s="647" t="str">
        <f>'4'!E16</f>
        <v xml:space="preserve">h.4 . Modernizuoti kaimo vietoves didinant gyvenimo sąlygų jose patrauklumą </v>
      </c>
    </row>
    <row r="33" spans="1:3" ht="45" x14ac:dyDescent="0.25">
      <c r="A33" s="2" t="s">
        <v>87</v>
      </c>
      <c r="B33" s="509" t="str">
        <f t="shared" si="0"/>
        <v>Ar poreikis siejasi su rezultato rodikliu R.3 (skaitmeninės technologijos; pilnas rodiklio pavadinimas 6 lape)?</v>
      </c>
      <c r="C33" s="648" t="str">
        <f>'4'!E17</f>
        <v>Ne</v>
      </c>
    </row>
    <row r="34" spans="1:3" ht="30" x14ac:dyDescent="0.25">
      <c r="A34" s="2" t="s">
        <v>88</v>
      </c>
      <c r="B34" s="509" t="str">
        <f t="shared" si="0"/>
        <v>Ar poreikis siejasi su rezultato rodikliu R.37 (darbo vietos; pilnas rodiklio pavadinimas 6 lape)?</v>
      </c>
      <c r="C34" s="648" t="str">
        <f>'4'!E18</f>
        <v>Ne</v>
      </c>
    </row>
    <row r="35" spans="1:3" ht="30" x14ac:dyDescent="0.25">
      <c r="A35" s="2" t="s">
        <v>89</v>
      </c>
      <c r="B35" s="509" t="str">
        <f t="shared" si="0"/>
        <v>Poreikis siejasi su rezultato rodikliu R.39 (kaimo verslai; pilnas rodiklio pavadinimas 6 lape)</v>
      </c>
      <c r="C35" s="648" t="str">
        <f>'4'!E19</f>
        <v>Ne</v>
      </c>
    </row>
    <row r="36" spans="1:3" ht="30" x14ac:dyDescent="0.25">
      <c r="A36" s="2" t="s">
        <v>90</v>
      </c>
      <c r="B36" s="509" t="str">
        <f t="shared" si="0"/>
        <v>Poreikis siejasi su rezultato rodikliu R.41 (paslaugos ir infrastruktūra; pilnas rodiklio pavadinimas 6 lape)</v>
      </c>
      <c r="C36" s="648" t="str">
        <f>'4'!E20</f>
        <v>Taip</v>
      </c>
    </row>
    <row r="37" spans="1:3" ht="30" x14ac:dyDescent="0.25">
      <c r="A37" s="2" t="s">
        <v>91</v>
      </c>
      <c r="B37" s="509" t="str">
        <f t="shared" si="0"/>
        <v>Poreikis siejasi su rezultato rodikliu R.42 (socialinė įtrauktis; pilnas rodiklio pavadinimas 6 lape)</v>
      </c>
      <c r="C37" s="648" t="str">
        <f>'4'!E21</f>
        <v>Taip</v>
      </c>
    </row>
    <row r="38" spans="1:3" x14ac:dyDescent="0.25">
      <c r="B38" s="649"/>
      <c r="C38" s="650"/>
    </row>
    <row r="39" spans="1:3" x14ac:dyDescent="0.25">
      <c r="B39" s="651"/>
      <c r="C39" s="652" t="str">
        <f>'4'!F6</f>
        <v>3 poreikis</v>
      </c>
    </row>
    <row r="40" spans="1:3" x14ac:dyDescent="0.25">
      <c r="A40" s="2" t="s">
        <v>16</v>
      </c>
      <c r="B40" s="509" t="str">
        <f>B23</f>
        <v>Poreikis</v>
      </c>
      <c r="C40" s="644">
        <f>'4'!F7</f>
        <v>0</v>
      </c>
    </row>
    <row r="41" spans="1:3" x14ac:dyDescent="0.25">
      <c r="A41" s="2" t="s">
        <v>17</v>
      </c>
      <c r="B41" s="509" t="str">
        <f t="shared" ref="B41:B54" si="1">B24</f>
        <v>Poreikio sąsaja su stiprybėmis ir (arba) galimybėmis</v>
      </c>
      <c r="C41" s="645">
        <f>'4'!F8</f>
        <v>0</v>
      </c>
    </row>
    <row r="42" spans="1:3" x14ac:dyDescent="0.25">
      <c r="A42" s="2" t="s">
        <v>79</v>
      </c>
      <c r="B42" s="509" t="str">
        <f t="shared" si="1"/>
        <v>Poreikio sąsaja su silpnybėmis ir (arba) grėsmėmis</v>
      </c>
      <c r="C42" s="645">
        <f>'4'!F9</f>
        <v>0</v>
      </c>
    </row>
    <row r="43" spans="1:3" ht="45" x14ac:dyDescent="0.25">
      <c r="A43" s="2" t="s">
        <v>80</v>
      </c>
      <c r="B43" s="509" t="str">
        <f t="shared" si="1"/>
        <v>Poreikio sąsaja su situacijos analizės rodikliais (poreikio dydžio, problemos masto, intervencijos poreikio kiekybinis pagrindimas)</v>
      </c>
      <c r="C43" s="645">
        <f>'4'!F10</f>
        <v>0</v>
      </c>
    </row>
    <row r="44" spans="1:3" ht="30" x14ac:dyDescent="0.25">
      <c r="A44" s="2" t="s">
        <v>81</v>
      </c>
      <c r="B44" s="509" t="str">
        <f t="shared" si="1"/>
        <v>Poreikio sąsaja su aukštesnio lygmens strateginiais dokumentais</v>
      </c>
      <c r="C44" s="645">
        <f>'4'!F11</f>
        <v>0</v>
      </c>
    </row>
    <row r="45" spans="1:3" x14ac:dyDescent="0.25">
      <c r="A45" s="2" t="s">
        <v>82</v>
      </c>
      <c r="B45" s="509" t="str">
        <f t="shared" si="1"/>
        <v>Poreikio sąsaja su VVG teritorijos gyventojų nuomone</v>
      </c>
      <c r="C45" s="645">
        <f>'4'!F12</f>
        <v>0</v>
      </c>
    </row>
    <row r="46" spans="1:3" x14ac:dyDescent="0.25">
      <c r="A46" s="2" t="s">
        <v>83</v>
      </c>
      <c r="B46" s="509" t="str">
        <f t="shared" si="1"/>
        <v>Poreikį tenkinančių VPS priemonių skaičius</v>
      </c>
      <c r="C46" s="646">
        <f>'4'!F13</f>
        <v>0</v>
      </c>
    </row>
    <row r="47" spans="1:3" x14ac:dyDescent="0.25">
      <c r="A47" s="2" t="s">
        <v>84</v>
      </c>
      <c r="B47" s="509" t="str">
        <f t="shared" si="1"/>
        <v>Susijęs nacionalinis poreikis 1</v>
      </c>
      <c r="C47" s="647" t="str">
        <f>'4'!F14</f>
        <v>Pasirinkite</v>
      </c>
    </row>
    <row r="48" spans="1:3" x14ac:dyDescent="0.25">
      <c r="A48" s="2" t="s">
        <v>85</v>
      </c>
      <c r="B48" s="509" t="str">
        <f t="shared" si="1"/>
        <v>Susijęs nacionalinis poreikis 2</v>
      </c>
      <c r="C48" s="647" t="str">
        <f>'4'!F15</f>
        <v>Pasirinkite</v>
      </c>
    </row>
    <row r="49" spans="1:3" x14ac:dyDescent="0.25">
      <c r="A49" s="2" t="s">
        <v>86</v>
      </c>
      <c r="B49" s="509" t="str">
        <f t="shared" si="1"/>
        <v>Susijęs nacionalinis poreikis 3</v>
      </c>
      <c r="C49" s="647" t="str">
        <f>'4'!F16</f>
        <v>Pasirinkite</v>
      </c>
    </row>
    <row r="50" spans="1:3" ht="45" x14ac:dyDescent="0.25">
      <c r="A50" s="2" t="s">
        <v>87</v>
      </c>
      <c r="B50" s="509" t="str">
        <f t="shared" si="1"/>
        <v>Ar poreikis siejasi su rezultato rodikliu R.3 (skaitmeninės technologijos; pilnas rodiklio pavadinimas 6 lape)?</v>
      </c>
      <c r="C50" s="648" t="str">
        <f>'4'!F17</f>
        <v>Ne</v>
      </c>
    </row>
    <row r="51" spans="1:3" ht="30" x14ac:dyDescent="0.25">
      <c r="A51" s="2" t="s">
        <v>88</v>
      </c>
      <c r="B51" s="509" t="str">
        <f t="shared" si="1"/>
        <v>Ar poreikis siejasi su rezultato rodikliu R.37 (darbo vietos; pilnas rodiklio pavadinimas 6 lape)?</v>
      </c>
      <c r="C51" s="648" t="str">
        <f>'4'!F18</f>
        <v>Ne</v>
      </c>
    </row>
    <row r="52" spans="1:3" ht="30" x14ac:dyDescent="0.25">
      <c r="A52" s="2" t="s">
        <v>89</v>
      </c>
      <c r="B52" s="509" t="str">
        <f t="shared" si="1"/>
        <v>Poreikis siejasi su rezultato rodikliu R.39 (kaimo verslai; pilnas rodiklio pavadinimas 6 lape)</v>
      </c>
      <c r="C52" s="648" t="str">
        <f>'4'!F19</f>
        <v>Ne</v>
      </c>
    </row>
    <row r="53" spans="1:3" ht="30" x14ac:dyDescent="0.25">
      <c r="A53" s="2" t="s">
        <v>90</v>
      </c>
      <c r="B53" s="509" t="str">
        <f t="shared" si="1"/>
        <v>Poreikis siejasi su rezultato rodikliu R.41 (paslaugos ir infrastruktūra; pilnas rodiklio pavadinimas 6 lape)</v>
      </c>
      <c r="C53" s="648" t="str">
        <f>'4'!F20</f>
        <v>Ne</v>
      </c>
    </row>
    <row r="54" spans="1:3" ht="30" x14ac:dyDescent="0.25">
      <c r="A54" s="2" t="s">
        <v>91</v>
      </c>
      <c r="B54" s="509" t="str">
        <f t="shared" si="1"/>
        <v>Poreikis siejasi su rezultato rodikliu R.42 (socialinė įtrauktis; pilnas rodiklio pavadinimas 6 lape)</v>
      </c>
      <c r="C54" s="648" t="str">
        <f>'4'!F21</f>
        <v>Ne</v>
      </c>
    </row>
    <row r="55" spans="1:3" x14ac:dyDescent="0.25">
      <c r="B55" s="649"/>
      <c r="C55" s="650"/>
    </row>
    <row r="56" spans="1:3" x14ac:dyDescent="0.25">
      <c r="B56" s="651"/>
      <c r="C56" s="652" t="str">
        <f>'4'!G6</f>
        <v>4 poreikis</v>
      </c>
    </row>
    <row r="57" spans="1:3" x14ac:dyDescent="0.25">
      <c r="A57" s="2" t="s">
        <v>16</v>
      </c>
      <c r="B57" s="509" t="str">
        <f>B40</f>
        <v>Poreikis</v>
      </c>
      <c r="C57" s="644">
        <f>'4'!G7</f>
        <v>0</v>
      </c>
    </row>
    <row r="58" spans="1:3" x14ac:dyDescent="0.25">
      <c r="A58" s="2" t="s">
        <v>17</v>
      </c>
      <c r="B58" s="509" t="str">
        <f t="shared" ref="B58:B71" si="2">B41</f>
        <v>Poreikio sąsaja su stiprybėmis ir (arba) galimybėmis</v>
      </c>
      <c r="C58" s="645">
        <f>'4'!G8</f>
        <v>0</v>
      </c>
    </row>
    <row r="59" spans="1:3" x14ac:dyDescent="0.25">
      <c r="A59" s="2" t="s">
        <v>79</v>
      </c>
      <c r="B59" s="509" t="str">
        <f t="shared" si="2"/>
        <v>Poreikio sąsaja su silpnybėmis ir (arba) grėsmėmis</v>
      </c>
      <c r="C59" s="645">
        <f>'4'!G9</f>
        <v>0</v>
      </c>
    </row>
    <row r="60" spans="1:3" ht="45" x14ac:dyDescent="0.25">
      <c r="A60" s="2" t="s">
        <v>80</v>
      </c>
      <c r="B60" s="509" t="str">
        <f t="shared" si="2"/>
        <v>Poreikio sąsaja su situacijos analizės rodikliais (poreikio dydžio, problemos masto, intervencijos poreikio kiekybinis pagrindimas)</v>
      </c>
      <c r="C60" s="645">
        <f>'4'!G10</f>
        <v>0</v>
      </c>
    </row>
    <row r="61" spans="1:3" ht="30" x14ac:dyDescent="0.25">
      <c r="A61" s="2" t="s">
        <v>81</v>
      </c>
      <c r="B61" s="509" t="str">
        <f t="shared" si="2"/>
        <v>Poreikio sąsaja su aukštesnio lygmens strateginiais dokumentais</v>
      </c>
      <c r="C61" s="645">
        <f>'4'!G11</f>
        <v>0</v>
      </c>
    </row>
    <row r="62" spans="1:3" x14ac:dyDescent="0.25">
      <c r="A62" s="2" t="s">
        <v>82</v>
      </c>
      <c r="B62" s="509" t="str">
        <f t="shared" si="2"/>
        <v>Poreikio sąsaja su VVG teritorijos gyventojų nuomone</v>
      </c>
      <c r="C62" s="645">
        <f>'4'!G12</f>
        <v>0</v>
      </c>
    </row>
    <row r="63" spans="1:3" x14ac:dyDescent="0.25">
      <c r="A63" s="2" t="s">
        <v>83</v>
      </c>
      <c r="B63" s="509" t="str">
        <f t="shared" si="2"/>
        <v>Poreikį tenkinančių VPS priemonių skaičius</v>
      </c>
      <c r="C63" s="646">
        <f>'4'!G13</f>
        <v>0</v>
      </c>
    </row>
    <row r="64" spans="1:3" x14ac:dyDescent="0.25">
      <c r="A64" s="2" t="s">
        <v>84</v>
      </c>
      <c r="B64" s="509" t="str">
        <f t="shared" si="2"/>
        <v>Susijęs nacionalinis poreikis 1</v>
      </c>
      <c r="C64" s="647" t="str">
        <f>'4'!G14</f>
        <v>Pasirinkite</v>
      </c>
    </row>
    <row r="65" spans="1:3" x14ac:dyDescent="0.25">
      <c r="A65" s="2" t="s">
        <v>85</v>
      </c>
      <c r="B65" s="509" t="str">
        <f t="shared" si="2"/>
        <v>Susijęs nacionalinis poreikis 2</v>
      </c>
      <c r="C65" s="647" t="str">
        <f>'4'!G15</f>
        <v>Pasirinkite</v>
      </c>
    </row>
    <row r="66" spans="1:3" x14ac:dyDescent="0.25">
      <c r="A66" s="2" t="s">
        <v>86</v>
      </c>
      <c r="B66" s="509" t="str">
        <f t="shared" si="2"/>
        <v>Susijęs nacionalinis poreikis 3</v>
      </c>
      <c r="C66" s="647" t="str">
        <f>'4'!G16</f>
        <v>Pasirinkite</v>
      </c>
    </row>
    <row r="67" spans="1:3" ht="45" x14ac:dyDescent="0.25">
      <c r="A67" s="2" t="s">
        <v>87</v>
      </c>
      <c r="B67" s="509" t="str">
        <f t="shared" si="2"/>
        <v>Ar poreikis siejasi su rezultato rodikliu R.3 (skaitmeninės technologijos; pilnas rodiklio pavadinimas 6 lape)?</v>
      </c>
      <c r="C67" s="648" t="str">
        <f>'4'!G17</f>
        <v>Ne</v>
      </c>
    </row>
    <row r="68" spans="1:3" ht="30" x14ac:dyDescent="0.25">
      <c r="A68" s="2" t="s">
        <v>88</v>
      </c>
      <c r="B68" s="509" t="str">
        <f t="shared" si="2"/>
        <v>Ar poreikis siejasi su rezultato rodikliu R.37 (darbo vietos; pilnas rodiklio pavadinimas 6 lape)?</v>
      </c>
      <c r="C68" s="648" t="str">
        <f>'4'!G18</f>
        <v>Ne</v>
      </c>
    </row>
    <row r="69" spans="1:3" ht="30" x14ac:dyDescent="0.25">
      <c r="A69" s="2" t="s">
        <v>89</v>
      </c>
      <c r="B69" s="509" t="str">
        <f t="shared" si="2"/>
        <v>Poreikis siejasi su rezultato rodikliu R.39 (kaimo verslai; pilnas rodiklio pavadinimas 6 lape)</v>
      </c>
      <c r="C69" s="648" t="str">
        <f>'4'!G19</f>
        <v>Ne</v>
      </c>
    </row>
    <row r="70" spans="1:3" ht="30" x14ac:dyDescent="0.25">
      <c r="A70" s="2" t="s">
        <v>90</v>
      </c>
      <c r="B70" s="509" t="str">
        <f t="shared" si="2"/>
        <v>Poreikis siejasi su rezultato rodikliu R.41 (paslaugos ir infrastruktūra; pilnas rodiklio pavadinimas 6 lape)</v>
      </c>
      <c r="C70" s="648" t="str">
        <f>'4'!G20</f>
        <v>Ne</v>
      </c>
    </row>
    <row r="71" spans="1:3" ht="30" x14ac:dyDescent="0.25">
      <c r="A71" s="2" t="s">
        <v>91</v>
      </c>
      <c r="B71" s="509" t="str">
        <f t="shared" si="2"/>
        <v>Poreikis siejasi su rezultato rodikliu R.42 (socialinė įtrauktis; pilnas rodiklio pavadinimas 6 lape)</v>
      </c>
      <c r="C71" s="648" t="str">
        <f>'4'!G21</f>
        <v>Ne</v>
      </c>
    </row>
    <row r="72" spans="1:3" x14ac:dyDescent="0.25">
      <c r="B72" s="649"/>
      <c r="C72" s="650"/>
    </row>
    <row r="73" spans="1:3" x14ac:dyDescent="0.25">
      <c r="B73" s="651"/>
      <c r="C73" s="652" t="str">
        <f>'4'!H6</f>
        <v>5 poreikis</v>
      </c>
    </row>
    <row r="74" spans="1:3" x14ac:dyDescent="0.25">
      <c r="A74" s="2" t="s">
        <v>16</v>
      </c>
      <c r="B74" s="509" t="str">
        <f>B57</f>
        <v>Poreikis</v>
      </c>
      <c r="C74" s="644">
        <f>'4'!H7</f>
        <v>0</v>
      </c>
    </row>
    <row r="75" spans="1:3" x14ac:dyDescent="0.25">
      <c r="A75" s="2" t="s">
        <v>17</v>
      </c>
      <c r="B75" s="509" t="str">
        <f t="shared" ref="B75:B88" si="3">B58</f>
        <v>Poreikio sąsaja su stiprybėmis ir (arba) galimybėmis</v>
      </c>
      <c r="C75" s="645">
        <f>'4'!H8</f>
        <v>0</v>
      </c>
    </row>
    <row r="76" spans="1:3" x14ac:dyDescent="0.25">
      <c r="A76" s="2" t="s">
        <v>79</v>
      </c>
      <c r="B76" s="509" t="str">
        <f t="shared" si="3"/>
        <v>Poreikio sąsaja su silpnybėmis ir (arba) grėsmėmis</v>
      </c>
      <c r="C76" s="645">
        <f>'4'!H9</f>
        <v>0</v>
      </c>
    </row>
    <row r="77" spans="1:3" ht="45" x14ac:dyDescent="0.25">
      <c r="A77" s="2" t="s">
        <v>80</v>
      </c>
      <c r="B77" s="509" t="str">
        <f t="shared" si="3"/>
        <v>Poreikio sąsaja su situacijos analizės rodikliais (poreikio dydžio, problemos masto, intervencijos poreikio kiekybinis pagrindimas)</v>
      </c>
      <c r="C77" s="645">
        <f>'4'!H10</f>
        <v>0</v>
      </c>
    </row>
    <row r="78" spans="1:3" ht="30" x14ac:dyDescent="0.25">
      <c r="A78" s="2" t="s">
        <v>81</v>
      </c>
      <c r="B78" s="509" t="str">
        <f t="shared" si="3"/>
        <v>Poreikio sąsaja su aukštesnio lygmens strateginiais dokumentais</v>
      </c>
      <c r="C78" s="645">
        <f>'4'!H11</f>
        <v>0</v>
      </c>
    </row>
    <row r="79" spans="1:3" x14ac:dyDescent="0.25">
      <c r="A79" s="2" t="s">
        <v>82</v>
      </c>
      <c r="B79" s="509" t="str">
        <f t="shared" si="3"/>
        <v>Poreikio sąsaja su VVG teritorijos gyventojų nuomone</v>
      </c>
      <c r="C79" s="645">
        <f>'4'!H12</f>
        <v>0</v>
      </c>
    </row>
    <row r="80" spans="1:3" x14ac:dyDescent="0.25">
      <c r="A80" s="2" t="s">
        <v>83</v>
      </c>
      <c r="B80" s="509" t="str">
        <f t="shared" si="3"/>
        <v>Poreikį tenkinančių VPS priemonių skaičius</v>
      </c>
      <c r="C80" s="646">
        <f>'4'!H13</f>
        <v>0</v>
      </c>
    </row>
    <row r="81" spans="1:3" x14ac:dyDescent="0.25">
      <c r="A81" s="2" t="s">
        <v>84</v>
      </c>
      <c r="B81" s="509" t="str">
        <f t="shared" si="3"/>
        <v>Susijęs nacionalinis poreikis 1</v>
      </c>
      <c r="C81" s="647" t="str">
        <f>'4'!H14</f>
        <v>Pasirinkite</v>
      </c>
    </row>
    <row r="82" spans="1:3" x14ac:dyDescent="0.25">
      <c r="A82" s="2" t="s">
        <v>85</v>
      </c>
      <c r="B82" s="509" t="str">
        <f t="shared" si="3"/>
        <v>Susijęs nacionalinis poreikis 2</v>
      </c>
      <c r="C82" s="647" t="str">
        <f>'4'!H15</f>
        <v>Pasirinkite</v>
      </c>
    </row>
    <row r="83" spans="1:3" x14ac:dyDescent="0.25">
      <c r="A83" s="2" t="s">
        <v>86</v>
      </c>
      <c r="B83" s="509" t="str">
        <f t="shared" si="3"/>
        <v>Susijęs nacionalinis poreikis 3</v>
      </c>
      <c r="C83" s="647" t="str">
        <f>'4'!H16</f>
        <v>Pasirinkite</v>
      </c>
    </row>
    <row r="84" spans="1:3" ht="45" x14ac:dyDescent="0.25">
      <c r="A84" s="2" t="s">
        <v>87</v>
      </c>
      <c r="B84" s="509" t="str">
        <f t="shared" si="3"/>
        <v>Ar poreikis siejasi su rezultato rodikliu R.3 (skaitmeninės technologijos; pilnas rodiklio pavadinimas 6 lape)?</v>
      </c>
      <c r="C84" s="648" t="str">
        <f>'4'!H17</f>
        <v>Ne</v>
      </c>
    </row>
    <row r="85" spans="1:3" ht="30" x14ac:dyDescent="0.25">
      <c r="A85" s="2" t="s">
        <v>88</v>
      </c>
      <c r="B85" s="509" t="str">
        <f t="shared" si="3"/>
        <v>Ar poreikis siejasi su rezultato rodikliu R.37 (darbo vietos; pilnas rodiklio pavadinimas 6 lape)?</v>
      </c>
      <c r="C85" s="648" t="str">
        <f>'4'!H18</f>
        <v>Ne</v>
      </c>
    </row>
    <row r="86" spans="1:3" ht="30" x14ac:dyDescent="0.25">
      <c r="A86" s="2" t="s">
        <v>89</v>
      </c>
      <c r="B86" s="509" t="str">
        <f t="shared" si="3"/>
        <v>Poreikis siejasi su rezultato rodikliu R.39 (kaimo verslai; pilnas rodiklio pavadinimas 6 lape)</v>
      </c>
      <c r="C86" s="648" t="str">
        <f>'4'!H19</f>
        <v>Ne</v>
      </c>
    </row>
    <row r="87" spans="1:3" ht="30" x14ac:dyDescent="0.25">
      <c r="A87" s="2" t="s">
        <v>90</v>
      </c>
      <c r="B87" s="509" t="str">
        <f t="shared" si="3"/>
        <v>Poreikis siejasi su rezultato rodikliu R.41 (paslaugos ir infrastruktūra; pilnas rodiklio pavadinimas 6 lape)</v>
      </c>
      <c r="C87" s="648" t="str">
        <f>'4'!H20</f>
        <v>Ne</v>
      </c>
    </row>
    <row r="88" spans="1:3" ht="30" x14ac:dyDescent="0.25">
      <c r="A88" s="2" t="s">
        <v>91</v>
      </c>
      <c r="B88" s="509" t="str">
        <f t="shared" si="3"/>
        <v>Poreikis siejasi su rezultato rodikliu R.42 (socialinė įtrauktis; pilnas rodiklio pavadinimas 6 lape)</v>
      </c>
      <c r="C88" s="648" t="str">
        <f>'4'!H21</f>
        <v>Ne</v>
      </c>
    </row>
    <row r="89" spans="1:3" x14ac:dyDescent="0.25">
      <c r="B89" s="649"/>
      <c r="C89" s="650"/>
    </row>
    <row r="90" spans="1:3" x14ac:dyDescent="0.25">
      <c r="B90" s="651"/>
      <c r="C90" s="652" t="str">
        <f>'4'!I6</f>
        <v>6 poreikis</v>
      </c>
    </row>
    <row r="91" spans="1:3" x14ac:dyDescent="0.25">
      <c r="A91" s="2" t="s">
        <v>16</v>
      </c>
      <c r="B91" s="509" t="str">
        <f>B74</f>
        <v>Poreikis</v>
      </c>
      <c r="C91" s="644">
        <f>'4'!I7</f>
        <v>0</v>
      </c>
    </row>
    <row r="92" spans="1:3" x14ac:dyDescent="0.25">
      <c r="A92" s="2" t="s">
        <v>17</v>
      </c>
      <c r="B92" s="509" t="str">
        <f t="shared" ref="B92:B105" si="4">B75</f>
        <v>Poreikio sąsaja su stiprybėmis ir (arba) galimybėmis</v>
      </c>
      <c r="C92" s="645">
        <f>'4'!I8</f>
        <v>0</v>
      </c>
    </row>
    <row r="93" spans="1:3" x14ac:dyDescent="0.25">
      <c r="A93" s="2" t="s">
        <v>79</v>
      </c>
      <c r="B93" s="509" t="str">
        <f t="shared" si="4"/>
        <v>Poreikio sąsaja su silpnybėmis ir (arba) grėsmėmis</v>
      </c>
      <c r="C93" s="645">
        <f>'4'!I9</f>
        <v>0</v>
      </c>
    </row>
    <row r="94" spans="1:3" ht="45" x14ac:dyDescent="0.25">
      <c r="A94" s="2" t="s">
        <v>80</v>
      </c>
      <c r="B94" s="509" t="str">
        <f t="shared" si="4"/>
        <v>Poreikio sąsaja su situacijos analizės rodikliais (poreikio dydžio, problemos masto, intervencijos poreikio kiekybinis pagrindimas)</v>
      </c>
      <c r="C94" s="645">
        <f>'4'!I10</f>
        <v>0</v>
      </c>
    </row>
    <row r="95" spans="1:3" ht="30" x14ac:dyDescent="0.25">
      <c r="A95" s="2" t="s">
        <v>81</v>
      </c>
      <c r="B95" s="509" t="str">
        <f t="shared" si="4"/>
        <v>Poreikio sąsaja su aukštesnio lygmens strateginiais dokumentais</v>
      </c>
      <c r="C95" s="645">
        <f>'4'!I11</f>
        <v>0</v>
      </c>
    </row>
    <row r="96" spans="1:3" x14ac:dyDescent="0.25">
      <c r="A96" s="2" t="s">
        <v>82</v>
      </c>
      <c r="B96" s="509" t="str">
        <f t="shared" si="4"/>
        <v>Poreikio sąsaja su VVG teritorijos gyventojų nuomone</v>
      </c>
      <c r="C96" s="645">
        <f>'4'!I12</f>
        <v>0</v>
      </c>
    </row>
    <row r="97" spans="1:3" x14ac:dyDescent="0.25">
      <c r="A97" s="2" t="s">
        <v>83</v>
      </c>
      <c r="B97" s="509" t="str">
        <f t="shared" si="4"/>
        <v>Poreikį tenkinančių VPS priemonių skaičius</v>
      </c>
      <c r="C97" s="646">
        <f>'4'!I13</f>
        <v>0</v>
      </c>
    </row>
    <row r="98" spans="1:3" x14ac:dyDescent="0.25">
      <c r="A98" s="2" t="s">
        <v>84</v>
      </c>
      <c r="B98" s="509" t="str">
        <f t="shared" si="4"/>
        <v>Susijęs nacionalinis poreikis 1</v>
      </c>
      <c r="C98" s="647" t="str">
        <f>'4'!I14</f>
        <v>Pasirinkite</v>
      </c>
    </row>
    <row r="99" spans="1:3" x14ac:dyDescent="0.25">
      <c r="A99" s="2" t="s">
        <v>85</v>
      </c>
      <c r="B99" s="509" t="str">
        <f t="shared" si="4"/>
        <v>Susijęs nacionalinis poreikis 2</v>
      </c>
      <c r="C99" s="647" t="str">
        <f>'4'!I15</f>
        <v>Pasirinkite</v>
      </c>
    </row>
    <row r="100" spans="1:3" x14ac:dyDescent="0.25">
      <c r="A100" s="2" t="s">
        <v>86</v>
      </c>
      <c r="B100" s="509" t="str">
        <f t="shared" si="4"/>
        <v>Susijęs nacionalinis poreikis 3</v>
      </c>
      <c r="C100" s="647" t="str">
        <f>'4'!I16</f>
        <v>Pasirinkite</v>
      </c>
    </row>
    <row r="101" spans="1:3" ht="45" x14ac:dyDescent="0.25">
      <c r="A101" s="2" t="s">
        <v>87</v>
      </c>
      <c r="B101" s="509" t="str">
        <f t="shared" si="4"/>
        <v>Ar poreikis siejasi su rezultato rodikliu R.3 (skaitmeninės technologijos; pilnas rodiklio pavadinimas 6 lape)?</v>
      </c>
      <c r="C101" s="648" t="str">
        <f>'4'!I17</f>
        <v>Ne</v>
      </c>
    </row>
    <row r="102" spans="1:3" ht="30" x14ac:dyDescent="0.25">
      <c r="A102" s="2" t="s">
        <v>88</v>
      </c>
      <c r="B102" s="509" t="str">
        <f t="shared" si="4"/>
        <v>Ar poreikis siejasi su rezultato rodikliu R.37 (darbo vietos; pilnas rodiklio pavadinimas 6 lape)?</v>
      </c>
      <c r="C102" s="648" t="str">
        <f>'4'!I18</f>
        <v>Ne</v>
      </c>
    </row>
    <row r="103" spans="1:3" ht="30" x14ac:dyDescent="0.25">
      <c r="A103" s="2" t="s">
        <v>89</v>
      </c>
      <c r="B103" s="509" t="str">
        <f t="shared" si="4"/>
        <v>Poreikis siejasi su rezultato rodikliu R.39 (kaimo verslai; pilnas rodiklio pavadinimas 6 lape)</v>
      </c>
      <c r="C103" s="648" t="str">
        <f>'4'!I19</f>
        <v>Ne</v>
      </c>
    </row>
    <row r="104" spans="1:3" ht="30" x14ac:dyDescent="0.25">
      <c r="A104" s="2" t="s">
        <v>90</v>
      </c>
      <c r="B104" s="509" t="str">
        <f t="shared" si="4"/>
        <v>Poreikis siejasi su rezultato rodikliu R.41 (paslaugos ir infrastruktūra; pilnas rodiklio pavadinimas 6 lape)</v>
      </c>
      <c r="C104" s="648" t="str">
        <f>'4'!I20</f>
        <v>Ne</v>
      </c>
    </row>
    <row r="105" spans="1:3" ht="30" x14ac:dyDescent="0.25">
      <c r="A105" s="2" t="s">
        <v>91</v>
      </c>
      <c r="B105" s="509" t="str">
        <f t="shared" si="4"/>
        <v>Poreikis siejasi su rezultato rodikliu R.42 (socialinė įtrauktis; pilnas rodiklio pavadinimas 6 lape)</v>
      </c>
      <c r="C105" s="648" t="str">
        <f>'4'!I21</f>
        <v>Ne</v>
      </c>
    </row>
    <row r="106" spans="1:3" x14ac:dyDescent="0.25">
      <c r="B106" s="649"/>
      <c r="C106" s="650"/>
    </row>
    <row r="107" spans="1:3" x14ac:dyDescent="0.25">
      <c r="B107" s="651"/>
      <c r="C107" s="652" t="str">
        <f>'4'!J6</f>
        <v>7 poreikis</v>
      </c>
    </row>
    <row r="108" spans="1:3" x14ac:dyDescent="0.25">
      <c r="A108" s="2" t="s">
        <v>16</v>
      </c>
      <c r="B108" s="509" t="str">
        <f>B91</f>
        <v>Poreikis</v>
      </c>
      <c r="C108" s="644">
        <f>'4'!J7</f>
        <v>0</v>
      </c>
    </row>
    <row r="109" spans="1:3" x14ac:dyDescent="0.25">
      <c r="A109" s="2" t="s">
        <v>17</v>
      </c>
      <c r="B109" s="509" t="str">
        <f t="shared" ref="B109:B122" si="5">B92</f>
        <v>Poreikio sąsaja su stiprybėmis ir (arba) galimybėmis</v>
      </c>
      <c r="C109" s="645">
        <f>'4'!J8</f>
        <v>0</v>
      </c>
    </row>
    <row r="110" spans="1:3" x14ac:dyDescent="0.25">
      <c r="A110" s="2" t="s">
        <v>79</v>
      </c>
      <c r="B110" s="509" t="str">
        <f t="shared" si="5"/>
        <v>Poreikio sąsaja su silpnybėmis ir (arba) grėsmėmis</v>
      </c>
      <c r="C110" s="645">
        <f>'4'!J9</f>
        <v>0</v>
      </c>
    </row>
    <row r="111" spans="1:3" ht="45" x14ac:dyDescent="0.25">
      <c r="A111" s="2" t="s">
        <v>80</v>
      </c>
      <c r="B111" s="509" t="str">
        <f t="shared" si="5"/>
        <v>Poreikio sąsaja su situacijos analizės rodikliais (poreikio dydžio, problemos masto, intervencijos poreikio kiekybinis pagrindimas)</v>
      </c>
      <c r="C111" s="645">
        <f>'4'!J10</f>
        <v>0</v>
      </c>
    </row>
    <row r="112" spans="1:3" ht="30" x14ac:dyDescent="0.25">
      <c r="A112" s="2" t="s">
        <v>81</v>
      </c>
      <c r="B112" s="509" t="str">
        <f t="shared" si="5"/>
        <v>Poreikio sąsaja su aukštesnio lygmens strateginiais dokumentais</v>
      </c>
      <c r="C112" s="645">
        <f>'4'!J11</f>
        <v>0</v>
      </c>
    </row>
    <row r="113" spans="1:3" x14ac:dyDescent="0.25">
      <c r="A113" s="2" t="s">
        <v>82</v>
      </c>
      <c r="B113" s="509" t="str">
        <f t="shared" si="5"/>
        <v>Poreikio sąsaja su VVG teritorijos gyventojų nuomone</v>
      </c>
      <c r="C113" s="645">
        <f>'4'!J12</f>
        <v>0</v>
      </c>
    </row>
    <row r="114" spans="1:3" x14ac:dyDescent="0.25">
      <c r="A114" s="2" t="s">
        <v>83</v>
      </c>
      <c r="B114" s="509" t="str">
        <f t="shared" si="5"/>
        <v>Poreikį tenkinančių VPS priemonių skaičius</v>
      </c>
      <c r="C114" s="646">
        <f>'4'!J13</f>
        <v>0</v>
      </c>
    </row>
    <row r="115" spans="1:3" x14ac:dyDescent="0.25">
      <c r="A115" s="2" t="s">
        <v>84</v>
      </c>
      <c r="B115" s="509" t="str">
        <f t="shared" si="5"/>
        <v>Susijęs nacionalinis poreikis 1</v>
      </c>
      <c r="C115" s="647" t="str">
        <f>'4'!J14</f>
        <v>Pasirinkite</v>
      </c>
    </row>
    <row r="116" spans="1:3" x14ac:dyDescent="0.25">
      <c r="A116" s="2" t="s">
        <v>85</v>
      </c>
      <c r="B116" s="509" t="str">
        <f t="shared" si="5"/>
        <v>Susijęs nacionalinis poreikis 2</v>
      </c>
      <c r="C116" s="647" t="str">
        <f>'4'!J15</f>
        <v>Pasirinkite</v>
      </c>
    </row>
    <row r="117" spans="1:3" x14ac:dyDescent="0.25">
      <c r="A117" s="2" t="s">
        <v>86</v>
      </c>
      <c r="B117" s="509" t="str">
        <f t="shared" si="5"/>
        <v>Susijęs nacionalinis poreikis 3</v>
      </c>
      <c r="C117" s="647" t="str">
        <f>'4'!J16</f>
        <v>Pasirinkite</v>
      </c>
    </row>
    <row r="118" spans="1:3" ht="45" x14ac:dyDescent="0.25">
      <c r="A118" s="2" t="s">
        <v>87</v>
      </c>
      <c r="B118" s="509" t="str">
        <f t="shared" si="5"/>
        <v>Ar poreikis siejasi su rezultato rodikliu R.3 (skaitmeninės technologijos; pilnas rodiklio pavadinimas 6 lape)?</v>
      </c>
      <c r="C118" s="648" t="str">
        <f>'4'!J17</f>
        <v>Ne</v>
      </c>
    </row>
    <row r="119" spans="1:3" ht="30" x14ac:dyDescent="0.25">
      <c r="A119" s="2" t="s">
        <v>88</v>
      </c>
      <c r="B119" s="509" t="str">
        <f t="shared" si="5"/>
        <v>Ar poreikis siejasi su rezultato rodikliu R.37 (darbo vietos; pilnas rodiklio pavadinimas 6 lape)?</v>
      </c>
      <c r="C119" s="648" t="str">
        <f>'4'!J18</f>
        <v>Ne</v>
      </c>
    </row>
    <row r="120" spans="1:3" ht="30" x14ac:dyDescent="0.25">
      <c r="A120" s="2" t="s">
        <v>89</v>
      </c>
      <c r="B120" s="509" t="str">
        <f t="shared" si="5"/>
        <v>Poreikis siejasi su rezultato rodikliu R.39 (kaimo verslai; pilnas rodiklio pavadinimas 6 lape)</v>
      </c>
      <c r="C120" s="648" t="str">
        <f>'4'!J19</f>
        <v>Ne</v>
      </c>
    </row>
    <row r="121" spans="1:3" ht="30" x14ac:dyDescent="0.25">
      <c r="A121" s="2" t="s">
        <v>90</v>
      </c>
      <c r="B121" s="509" t="str">
        <f t="shared" si="5"/>
        <v>Poreikis siejasi su rezultato rodikliu R.41 (paslaugos ir infrastruktūra; pilnas rodiklio pavadinimas 6 lape)</v>
      </c>
      <c r="C121" s="648" t="str">
        <f>'4'!J20</f>
        <v>Ne</v>
      </c>
    </row>
    <row r="122" spans="1:3" ht="30" x14ac:dyDescent="0.25">
      <c r="A122" s="2" t="s">
        <v>91</v>
      </c>
      <c r="B122" s="509" t="str">
        <f t="shared" si="5"/>
        <v>Poreikis siejasi su rezultato rodikliu R.42 (socialinė įtrauktis; pilnas rodiklio pavadinimas 6 lape)</v>
      </c>
      <c r="C122" s="648" t="str">
        <f>'4'!J21</f>
        <v>Ne</v>
      </c>
    </row>
    <row r="123" spans="1:3" x14ac:dyDescent="0.25">
      <c r="B123" s="649"/>
      <c r="C123" s="650"/>
    </row>
    <row r="124" spans="1:3" x14ac:dyDescent="0.25">
      <c r="B124" s="651"/>
      <c r="C124" s="652" t="str">
        <f>'4'!K6</f>
        <v>8 poreikis</v>
      </c>
    </row>
    <row r="125" spans="1:3" x14ac:dyDescent="0.25">
      <c r="A125" s="2" t="s">
        <v>16</v>
      </c>
      <c r="B125" s="509" t="str">
        <f>B108</f>
        <v>Poreikis</v>
      </c>
      <c r="C125" s="644">
        <f>'4'!K7</f>
        <v>0</v>
      </c>
    </row>
    <row r="126" spans="1:3" x14ac:dyDescent="0.25">
      <c r="A126" s="2" t="s">
        <v>17</v>
      </c>
      <c r="B126" s="509" t="str">
        <f t="shared" ref="B126:B139" si="6">B109</f>
        <v>Poreikio sąsaja su stiprybėmis ir (arba) galimybėmis</v>
      </c>
      <c r="C126" s="645">
        <f>'4'!K8</f>
        <v>0</v>
      </c>
    </row>
    <row r="127" spans="1:3" x14ac:dyDescent="0.25">
      <c r="A127" s="2" t="s">
        <v>79</v>
      </c>
      <c r="B127" s="509" t="str">
        <f t="shared" si="6"/>
        <v>Poreikio sąsaja su silpnybėmis ir (arba) grėsmėmis</v>
      </c>
      <c r="C127" s="645">
        <f>'4'!K9</f>
        <v>0</v>
      </c>
    </row>
    <row r="128" spans="1:3" ht="45" x14ac:dyDescent="0.25">
      <c r="A128" s="2" t="s">
        <v>80</v>
      </c>
      <c r="B128" s="509" t="str">
        <f t="shared" si="6"/>
        <v>Poreikio sąsaja su situacijos analizės rodikliais (poreikio dydžio, problemos masto, intervencijos poreikio kiekybinis pagrindimas)</v>
      </c>
      <c r="C128" s="645">
        <f>'4'!K10</f>
        <v>0</v>
      </c>
    </row>
    <row r="129" spans="1:3" ht="30" x14ac:dyDescent="0.25">
      <c r="A129" s="2" t="s">
        <v>81</v>
      </c>
      <c r="B129" s="509" t="str">
        <f t="shared" si="6"/>
        <v>Poreikio sąsaja su aukštesnio lygmens strateginiais dokumentais</v>
      </c>
      <c r="C129" s="645">
        <f>'4'!K11</f>
        <v>0</v>
      </c>
    </row>
    <row r="130" spans="1:3" x14ac:dyDescent="0.25">
      <c r="A130" s="2" t="s">
        <v>82</v>
      </c>
      <c r="B130" s="509" t="str">
        <f t="shared" si="6"/>
        <v>Poreikio sąsaja su VVG teritorijos gyventojų nuomone</v>
      </c>
      <c r="C130" s="645">
        <f>'4'!K12</f>
        <v>0</v>
      </c>
    </row>
    <row r="131" spans="1:3" x14ac:dyDescent="0.25">
      <c r="A131" s="2" t="s">
        <v>83</v>
      </c>
      <c r="B131" s="509" t="str">
        <f t="shared" si="6"/>
        <v>Poreikį tenkinančių VPS priemonių skaičius</v>
      </c>
      <c r="C131" s="646">
        <f>'4'!K13</f>
        <v>0</v>
      </c>
    </row>
    <row r="132" spans="1:3" x14ac:dyDescent="0.25">
      <c r="A132" s="2" t="s">
        <v>84</v>
      </c>
      <c r="B132" s="509" t="str">
        <f t="shared" si="6"/>
        <v>Susijęs nacionalinis poreikis 1</v>
      </c>
      <c r="C132" s="647" t="str">
        <f>'4'!K14</f>
        <v>Pasirinkite</v>
      </c>
    </row>
    <row r="133" spans="1:3" x14ac:dyDescent="0.25">
      <c r="A133" s="2" t="s">
        <v>85</v>
      </c>
      <c r="B133" s="509" t="str">
        <f t="shared" si="6"/>
        <v>Susijęs nacionalinis poreikis 2</v>
      </c>
      <c r="C133" s="647" t="str">
        <f>'4'!K15</f>
        <v>Pasirinkite</v>
      </c>
    </row>
    <row r="134" spans="1:3" x14ac:dyDescent="0.25">
      <c r="A134" s="2" t="s">
        <v>86</v>
      </c>
      <c r="B134" s="509" t="str">
        <f t="shared" si="6"/>
        <v>Susijęs nacionalinis poreikis 3</v>
      </c>
      <c r="C134" s="647" t="str">
        <f>'4'!K16</f>
        <v>Pasirinkite</v>
      </c>
    </row>
    <row r="135" spans="1:3" ht="45" x14ac:dyDescent="0.25">
      <c r="A135" s="2" t="s">
        <v>87</v>
      </c>
      <c r="B135" s="509" t="str">
        <f t="shared" si="6"/>
        <v>Ar poreikis siejasi su rezultato rodikliu R.3 (skaitmeninės technologijos; pilnas rodiklio pavadinimas 6 lape)?</v>
      </c>
      <c r="C135" s="648" t="str">
        <f>'4'!K17</f>
        <v>Ne</v>
      </c>
    </row>
    <row r="136" spans="1:3" ht="30" x14ac:dyDescent="0.25">
      <c r="A136" s="2" t="s">
        <v>88</v>
      </c>
      <c r="B136" s="509" t="str">
        <f t="shared" si="6"/>
        <v>Ar poreikis siejasi su rezultato rodikliu R.37 (darbo vietos; pilnas rodiklio pavadinimas 6 lape)?</v>
      </c>
      <c r="C136" s="648" t="str">
        <f>'4'!K18</f>
        <v>Ne</v>
      </c>
    </row>
    <row r="137" spans="1:3" ht="30" x14ac:dyDescent="0.25">
      <c r="A137" s="2" t="s">
        <v>89</v>
      </c>
      <c r="B137" s="509" t="str">
        <f t="shared" si="6"/>
        <v>Poreikis siejasi su rezultato rodikliu R.39 (kaimo verslai; pilnas rodiklio pavadinimas 6 lape)</v>
      </c>
      <c r="C137" s="648" t="str">
        <f>'4'!K19</f>
        <v>Ne</v>
      </c>
    </row>
    <row r="138" spans="1:3" ht="30" x14ac:dyDescent="0.25">
      <c r="A138" s="2" t="s">
        <v>90</v>
      </c>
      <c r="B138" s="509" t="str">
        <f t="shared" si="6"/>
        <v>Poreikis siejasi su rezultato rodikliu R.41 (paslaugos ir infrastruktūra; pilnas rodiklio pavadinimas 6 lape)</v>
      </c>
      <c r="C138" s="648" t="str">
        <f>'4'!K20</f>
        <v>Ne</v>
      </c>
    </row>
    <row r="139" spans="1:3" ht="30" x14ac:dyDescent="0.25">
      <c r="A139" s="2" t="s">
        <v>91</v>
      </c>
      <c r="B139" s="509" t="str">
        <f t="shared" si="6"/>
        <v>Poreikis siejasi su rezultato rodikliu R.42 (socialinė įtrauktis; pilnas rodiklio pavadinimas 6 lape)</v>
      </c>
      <c r="C139" s="648" t="str">
        <f>'4'!K21</f>
        <v>Ne</v>
      </c>
    </row>
    <row r="140" spans="1:3" x14ac:dyDescent="0.25">
      <c r="B140" s="649"/>
      <c r="C140" s="650"/>
    </row>
    <row r="141" spans="1:3" x14ac:dyDescent="0.25">
      <c r="B141" s="651"/>
      <c r="C141" s="652" t="str">
        <f>'4'!L6</f>
        <v>9 poreikis</v>
      </c>
    </row>
    <row r="142" spans="1:3" x14ac:dyDescent="0.25">
      <c r="A142" s="2" t="s">
        <v>16</v>
      </c>
      <c r="B142" s="509" t="str">
        <f>B125</f>
        <v>Poreikis</v>
      </c>
      <c r="C142" s="644">
        <f>'4'!L7</f>
        <v>0</v>
      </c>
    </row>
    <row r="143" spans="1:3" x14ac:dyDescent="0.25">
      <c r="A143" s="2" t="s">
        <v>17</v>
      </c>
      <c r="B143" s="509" t="str">
        <f t="shared" ref="B143:B156" si="7">B126</f>
        <v>Poreikio sąsaja su stiprybėmis ir (arba) galimybėmis</v>
      </c>
      <c r="C143" s="645">
        <f>'4'!L8</f>
        <v>0</v>
      </c>
    </row>
    <row r="144" spans="1:3" x14ac:dyDescent="0.25">
      <c r="A144" s="2" t="s">
        <v>79</v>
      </c>
      <c r="B144" s="509" t="str">
        <f t="shared" si="7"/>
        <v>Poreikio sąsaja su silpnybėmis ir (arba) grėsmėmis</v>
      </c>
      <c r="C144" s="645">
        <f>'4'!L9</f>
        <v>0</v>
      </c>
    </row>
    <row r="145" spans="1:3" ht="45" x14ac:dyDescent="0.25">
      <c r="A145" s="2" t="s">
        <v>80</v>
      </c>
      <c r="B145" s="509" t="str">
        <f t="shared" si="7"/>
        <v>Poreikio sąsaja su situacijos analizės rodikliais (poreikio dydžio, problemos masto, intervencijos poreikio kiekybinis pagrindimas)</v>
      </c>
      <c r="C145" s="645">
        <f>'4'!L10</f>
        <v>0</v>
      </c>
    </row>
    <row r="146" spans="1:3" ht="30" x14ac:dyDescent="0.25">
      <c r="A146" s="2" t="s">
        <v>81</v>
      </c>
      <c r="B146" s="509" t="str">
        <f t="shared" si="7"/>
        <v>Poreikio sąsaja su aukštesnio lygmens strateginiais dokumentais</v>
      </c>
      <c r="C146" s="645">
        <f>'4'!L11</f>
        <v>0</v>
      </c>
    </row>
    <row r="147" spans="1:3" x14ac:dyDescent="0.25">
      <c r="A147" s="2" t="s">
        <v>82</v>
      </c>
      <c r="B147" s="509" t="str">
        <f t="shared" si="7"/>
        <v>Poreikio sąsaja su VVG teritorijos gyventojų nuomone</v>
      </c>
      <c r="C147" s="645">
        <f>'4'!L12</f>
        <v>0</v>
      </c>
    </row>
    <row r="148" spans="1:3" x14ac:dyDescent="0.25">
      <c r="A148" s="2" t="s">
        <v>83</v>
      </c>
      <c r="B148" s="509" t="str">
        <f t="shared" si="7"/>
        <v>Poreikį tenkinančių VPS priemonių skaičius</v>
      </c>
      <c r="C148" s="646">
        <f>'4'!L13</f>
        <v>0</v>
      </c>
    </row>
    <row r="149" spans="1:3" x14ac:dyDescent="0.25">
      <c r="A149" s="2" t="s">
        <v>84</v>
      </c>
      <c r="B149" s="509" t="str">
        <f t="shared" si="7"/>
        <v>Susijęs nacionalinis poreikis 1</v>
      </c>
      <c r="C149" s="647" t="str">
        <f>'4'!L14</f>
        <v>Pasirinkite</v>
      </c>
    </row>
    <row r="150" spans="1:3" x14ac:dyDescent="0.25">
      <c r="A150" s="2" t="s">
        <v>85</v>
      </c>
      <c r="B150" s="509" t="str">
        <f t="shared" si="7"/>
        <v>Susijęs nacionalinis poreikis 2</v>
      </c>
      <c r="C150" s="647" t="str">
        <f>'4'!L15</f>
        <v>Pasirinkite</v>
      </c>
    </row>
    <row r="151" spans="1:3" x14ac:dyDescent="0.25">
      <c r="A151" s="2" t="s">
        <v>86</v>
      </c>
      <c r="B151" s="509" t="str">
        <f t="shared" si="7"/>
        <v>Susijęs nacionalinis poreikis 3</v>
      </c>
      <c r="C151" s="647" t="str">
        <f>'4'!L16</f>
        <v>Pasirinkite</v>
      </c>
    </row>
    <row r="152" spans="1:3" ht="45" x14ac:dyDescent="0.25">
      <c r="A152" s="2" t="s">
        <v>87</v>
      </c>
      <c r="B152" s="509" t="str">
        <f t="shared" si="7"/>
        <v>Ar poreikis siejasi su rezultato rodikliu R.3 (skaitmeninės technologijos; pilnas rodiklio pavadinimas 6 lape)?</v>
      </c>
      <c r="C152" s="648" t="str">
        <f>'4'!L17</f>
        <v>Ne</v>
      </c>
    </row>
    <row r="153" spans="1:3" ht="30" x14ac:dyDescent="0.25">
      <c r="A153" s="2" t="s">
        <v>88</v>
      </c>
      <c r="B153" s="509" t="str">
        <f t="shared" si="7"/>
        <v>Ar poreikis siejasi su rezultato rodikliu R.37 (darbo vietos; pilnas rodiklio pavadinimas 6 lape)?</v>
      </c>
      <c r="C153" s="648" t="str">
        <f>'4'!L18</f>
        <v>Ne</v>
      </c>
    </row>
    <row r="154" spans="1:3" ht="30" x14ac:dyDescent="0.25">
      <c r="A154" s="2" t="s">
        <v>89</v>
      </c>
      <c r="B154" s="509" t="str">
        <f t="shared" si="7"/>
        <v>Poreikis siejasi su rezultato rodikliu R.39 (kaimo verslai; pilnas rodiklio pavadinimas 6 lape)</v>
      </c>
      <c r="C154" s="648" t="str">
        <f>'4'!L19</f>
        <v>Ne</v>
      </c>
    </row>
    <row r="155" spans="1:3" ht="30" x14ac:dyDescent="0.25">
      <c r="A155" s="2" t="s">
        <v>90</v>
      </c>
      <c r="B155" s="509" t="str">
        <f t="shared" si="7"/>
        <v>Poreikis siejasi su rezultato rodikliu R.41 (paslaugos ir infrastruktūra; pilnas rodiklio pavadinimas 6 lape)</v>
      </c>
      <c r="C155" s="648" t="str">
        <f>'4'!L20</f>
        <v>Ne</v>
      </c>
    </row>
    <row r="156" spans="1:3" ht="30" x14ac:dyDescent="0.25">
      <c r="A156" s="2" t="s">
        <v>91</v>
      </c>
      <c r="B156" s="509" t="str">
        <f t="shared" si="7"/>
        <v>Poreikis siejasi su rezultato rodikliu R.42 (socialinė įtrauktis; pilnas rodiklio pavadinimas 6 lape)</v>
      </c>
      <c r="C156" s="648" t="str">
        <f>'4'!L21</f>
        <v>Ne</v>
      </c>
    </row>
    <row r="157" spans="1:3" x14ac:dyDescent="0.25">
      <c r="B157" s="649"/>
      <c r="C157" s="650"/>
    </row>
    <row r="158" spans="1:3" x14ac:dyDescent="0.25">
      <c r="B158" s="651"/>
      <c r="C158" s="652" t="str">
        <f>'4'!M6</f>
        <v>10 poreikis</v>
      </c>
    </row>
    <row r="159" spans="1:3" x14ac:dyDescent="0.25">
      <c r="A159" s="2" t="s">
        <v>16</v>
      </c>
      <c r="B159" s="509" t="str">
        <f>B142</f>
        <v>Poreikis</v>
      </c>
      <c r="C159" s="644">
        <f>'4'!M7</f>
        <v>0</v>
      </c>
    </row>
    <row r="160" spans="1:3" x14ac:dyDescent="0.25">
      <c r="A160" s="2" t="s">
        <v>17</v>
      </c>
      <c r="B160" s="509" t="str">
        <f t="shared" ref="B160:B173" si="8">B143</f>
        <v>Poreikio sąsaja su stiprybėmis ir (arba) galimybėmis</v>
      </c>
      <c r="C160" s="645">
        <f>'4'!M8</f>
        <v>0</v>
      </c>
    </row>
    <row r="161" spans="1:3" x14ac:dyDescent="0.25">
      <c r="A161" s="2" t="s">
        <v>79</v>
      </c>
      <c r="B161" s="509" t="str">
        <f t="shared" si="8"/>
        <v>Poreikio sąsaja su silpnybėmis ir (arba) grėsmėmis</v>
      </c>
      <c r="C161" s="645">
        <f>'4'!M9</f>
        <v>0</v>
      </c>
    </row>
    <row r="162" spans="1:3" ht="45" x14ac:dyDescent="0.25">
      <c r="A162" s="2" t="s">
        <v>80</v>
      </c>
      <c r="B162" s="509" t="str">
        <f t="shared" si="8"/>
        <v>Poreikio sąsaja su situacijos analizės rodikliais (poreikio dydžio, problemos masto, intervencijos poreikio kiekybinis pagrindimas)</v>
      </c>
      <c r="C162" s="645">
        <f>'4'!M10</f>
        <v>0</v>
      </c>
    </row>
    <row r="163" spans="1:3" ht="30" x14ac:dyDescent="0.25">
      <c r="A163" s="2" t="s">
        <v>81</v>
      </c>
      <c r="B163" s="509" t="str">
        <f t="shared" si="8"/>
        <v>Poreikio sąsaja su aukštesnio lygmens strateginiais dokumentais</v>
      </c>
      <c r="C163" s="645">
        <f>'4'!M11</f>
        <v>0</v>
      </c>
    </row>
    <row r="164" spans="1:3" x14ac:dyDescent="0.25">
      <c r="A164" s="2" t="s">
        <v>82</v>
      </c>
      <c r="B164" s="509" t="str">
        <f t="shared" si="8"/>
        <v>Poreikio sąsaja su VVG teritorijos gyventojų nuomone</v>
      </c>
      <c r="C164" s="645">
        <f>'4'!M12</f>
        <v>0</v>
      </c>
    </row>
    <row r="165" spans="1:3" x14ac:dyDescent="0.25">
      <c r="A165" s="2" t="s">
        <v>83</v>
      </c>
      <c r="B165" s="509" t="str">
        <f t="shared" si="8"/>
        <v>Poreikį tenkinančių VPS priemonių skaičius</v>
      </c>
      <c r="C165" s="646">
        <f>'4'!M13</f>
        <v>0</v>
      </c>
    </row>
    <row r="166" spans="1:3" x14ac:dyDescent="0.25">
      <c r="A166" s="2" t="s">
        <v>84</v>
      </c>
      <c r="B166" s="509" t="str">
        <f t="shared" si="8"/>
        <v>Susijęs nacionalinis poreikis 1</v>
      </c>
      <c r="C166" s="647" t="str">
        <f>'4'!M14</f>
        <v>Pasirinkite</v>
      </c>
    </row>
    <row r="167" spans="1:3" x14ac:dyDescent="0.25">
      <c r="A167" s="2" t="s">
        <v>85</v>
      </c>
      <c r="B167" s="509" t="str">
        <f t="shared" si="8"/>
        <v>Susijęs nacionalinis poreikis 2</v>
      </c>
      <c r="C167" s="647" t="str">
        <f>'4'!M15</f>
        <v>Pasirinkite</v>
      </c>
    </row>
    <row r="168" spans="1:3" x14ac:dyDescent="0.25">
      <c r="A168" s="2" t="s">
        <v>86</v>
      </c>
      <c r="B168" s="509" t="str">
        <f t="shared" si="8"/>
        <v>Susijęs nacionalinis poreikis 3</v>
      </c>
      <c r="C168" s="647" t="str">
        <f>'4'!M16</f>
        <v>Pasirinkite</v>
      </c>
    </row>
    <row r="169" spans="1:3" ht="45" x14ac:dyDescent="0.25">
      <c r="A169" s="2" t="s">
        <v>87</v>
      </c>
      <c r="B169" s="509" t="str">
        <f t="shared" si="8"/>
        <v>Ar poreikis siejasi su rezultato rodikliu R.3 (skaitmeninės technologijos; pilnas rodiklio pavadinimas 6 lape)?</v>
      </c>
      <c r="C169" s="648" t="str">
        <f>'4'!M17</f>
        <v>Ne</v>
      </c>
    </row>
    <row r="170" spans="1:3" ht="30" x14ac:dyDescent="0.25">
      <c r="A170" s="2" t="s">
        <v>88</v>
      </c>
      <c r="B170" s="509" t="str">
        <f t="shared" si="8"/>
        <v>Ar poreikis siejasi su rezultato rodikliu R.37 (darbo vietos; pilnas rodiklio pavadinimas 6 lape)?</v>
      </c>
      <c r="C170" s="648" t="str">
        <f>'4'!M18</f>
        <v>Ne</v>
      </c>
    </row>
    <row r="171" spans="1:3" ht="30" x14ac:dyDescent="0.25">
      <c r="A171" s="2" t="s">
        <v>89</v>
      </c>
      <c r="B171" s="509" t="str">
        <f t="shared" si="8"/>
        <v>Poreikis siejasi su rezultato rodikliu R.39 (kaimo verslai; pilnas rodiklio pavadinimas 6 lape)</v>
      </c>
      <c r="C171" s="648" t="str">
        <f>'4'!M19</f>
        <v>Ne</v>
      </c>
    </row>
    <row r="172" spans="1:3" ht="30" x14ac:dyDescent="0.25">
      <c r="A172" s="2" t="s">
        <v>90</v>
      </c>
      <c r="B172" s="509" t="str">
        <f t="shared" si="8"/>
        <v>Poreikis siejasi su rezultato rodikliu R.41 (paslaugos ir infrastruktūra; pilnas rodiklio pavadinimas 6 lape)</v>
      </c>
      <c r="C172" s="648" t="str">
        <f>'4'!M20</f>
        <v>Ne</v>
      </c>
    </row>
    <row r="173" spans="1:3" ht="30" x14ac:dyDescent="0.25">
      <c r="A173" s="2" t="s">
        <v>91</v>
      </c>
      <c r="B173" s="509" t="str">
        <f t="shared" si="8"/>
        <v>Poreikis siejasi su rezultato rodikliu R.42 (socialinė įtrauktis; pilnas rodiklio pavadinimas 6 lape)</v>
      </c>
      <c r="C173" s="648" t="str">
        <f>'4'!M21</f>
        <v>Ne</v>
      </c>
    </row>
    <row r="174" spans="1:3" x14ac:dyDescent="0.25">
      <c r="B174" s="649"/>
      <c r="C174" s="650"/>
    </row>
    <row r="175" spans="1:3" x14ac:dyDescent="0.25">
      <c r="B175" s="651"/>
      <c r="C175" s="652" t="str">
        <f>'4'!N6</f>
        <v>11 poreikis</v>
      </c>
    </row>
    <row r="176" spans="1:3" x14ac:dyDescent="0.25">
      <c r="A176" s="2" t="s">
        <v>16</v>
      </c>
      <c r="B176" s="509" t="str">
        <f>B159</f>
        <v>Poreikis</v>
      </c>
      <c r="C176" s="644">
        <f>'4'!N7</f>
        <v>0</v>
      </c>
    </row>
    <row r="177" spans="1:3" x14ac:dyDescent="0.25">
      <c r="A177" s="2" t="s">
        <v>17</v>
      </c>
      <c r="B177" s="509" t="str">
        <f t="shared" ref="B177:B190" si="9">B160</f>
        <v>Poreikio sąsaja su stiprybėmis ir (arba) galimybėmis</v>
      </c>
      <c r="C177" s="645">
        <f>'4'!N8</f>
        <v>0</v>
      </c>
    </row>
    <row r="178" spans="1:3" x14ac:dyDescent="0.25">
      <c r="A178" s="2" t="s">
        <v>79</v>
      </c>
      <c r="B178" s="509" t="str">
        <f t="shared" si="9"/>
        <v>Poreikio sąsaja su silpnybėmis ir (arba) grėsmėmis</v>
      </c>
      <c r="C178" s="645">
        <f>'4'!N9</f>
        <v>0</v>
      </c>
    </row>
    <row r="179" spans="1:3" ht="45" x14ac:dyDescent="0.25">
      <c r="A179" s="2" t="s">
        <v>80</v>
      </c>
      <c r="B179" s="509" t="str">
        <f t="shared" si="9"/>
        <v>Poreikio sąsaja su situacijos analizės rodikliais (poreikio dydžio, problemos masto, intervencijos poreikio kiekybinis pagrindimas)</v>
      </c>
      <c r="C179" s="645">
        <f>'4'!N10</f>
        <v>0</v>
      </c>
    </row>
    <row r="180" spans="1:3" ht="30" x14ac:dyDescent="0.25">
      <c r="A180" s="2" t="s">
        <v>81</v>
      </c>
      <c r="B180" s="509" t="str">
        <f t="shared" si="9"/>
        <v>Poreikio sąsaja su aukštesnio lygmens strateginiais dokumentais</v>
      </c>
      <c r="C180" s="645">
        <f>'4'!N11</f>
        <v>0</v>
      </c>
    </row>
    <row r="181" spans="1:3" x14ac:dyDescent="0.25">
      <c r="A181" s="2" t="s">
        <v>82</v>
      </c>
      <c r="B181" s="509" t="str">
        <f t="shared" si="9"/>
        <v>Poreikio sąsaja su VVG teritorijos gyventojų nuomone</v>
      </c>
      <c r="C181" s="645">
        <f>'4'!N12</f>
        <v>0</v>
      </c>
    </row>
    <row r="182" spans="1:3" x14ac:dyDescent="0.25">
      <c r="A182" s="2" t="s">
        <v>83</v>
      </c>
      <c r="B182" s="509" t="str">
        <f t="shared" si="9"/>
        <v>Poreikį tenkinančių VPS priemonių skaičius</v>
      </c>
      <c r="C182" s="646">
        <f>'4'!N13</f>
        <v>0</v>
      </c>
    </row>
    <row r="183" spans="1:3" x14ac:dyDescent="0.25">
      <c r="A183" s="2" t="s">
        <v>84</v>
      </c>
      <c r="B183" s="509" t="str">
        <f t="shared" si="9"/>
        <v>Susijęs nacionalinis poreikis 1</v>
      </c>
      <c r="C183" s="647" t="str">
        <f>'4'!N14</f>
        <v>Pasirinkite</v>
      </c>
    </row>
    <row r="184" spans="1:3" x14ac:dyDescent="0.25">
      <c r="A184" s="2" t="s">
        <v>85</v>
      </c>
      <c r="B184" s="509" t="str">
        <f t="shared" si="9"/>
        <v>Susijęs nacionalinis poreikis 2</v>
      </c>
      <c r="C184" s="647" t="str">
        <f>'4'!N15</f>
        <v>Pasirinkite</v>
      </c>
    </row>
    <row r="185" spans="1:3" x14ac:dyDescent="0.25">
      <c r="A185" s="2" t="s">
        <v>86</v>
      </c>
      <c r="B185" s="509" t="str">
        <f t="shared" si="9"/>
        <v>Susijęs nacionalinis poreikis 3</v>
      </c>
      <c r="C185" s="647" t="str">
        <f>'4'!N16</f>
        <v>Pasirinkite</v>
      </c>
    </row>
    <row r="186" spans="1:3" ht="45" x14ac:dyDescent="0.25">
      <c r="A186" s="2" t="s">
        <v>87</v>
      </c>
      <c r="B186" s="509" t="str">
        <f t="shared" si="9"/>
        <v>Ar poreikis siejasi su rezultato rodikliu R.3 (skaitmeninės technologijos; pilnas rodiklio pavadinimas 6 lape)?</v>
      </c>
      <c r="C186" s="648" t="str">
        <f>'4'!N17</f>
        <v>Ne</v>
      </c>
    </row>
    <row r="187" spans="1:3" ht="30" x14ac:dyDescent="0.25">
      <c r="A187" s="2" t="s">
        <v>88</v>
      </c>
      <c r="B187" s="509" t="str">
        <f t="shared" si="9"/>
        <v>Ar poreikis siejasi su rezultato rodikliu R.37 (darbo vietos; pilnas rodiklio pavadinimas 6 lape)?</v>
      </c>
      <c r="C187" s="648" t="str">
        <f>'4'!N18</f>
        <v>Ne</v>
      </c>
    </row>
    <row r="188" spans="1:3" ht="30" x14ac:dyDescent="0.25">
      <c r="A188" s="2" t="s">
        <v>89</v>
      </c>
      <c r="B188" s="509" t="str">
        <f t="shared" si="9"/>
        <v>Poreikis siejasi su rezultato rodikliu R.39 (kaimo verslai; pilnas rodiklio pavadinimas 6 lape)</v>
      </c>
      <c r="C188" s="648" t="str">
        <f>'4'!N19</f>
        <v>Ne</v>
      </c>
    </row>
    <row r="189" spans="1:3" ht="30" x14ac:dyDescent="0.25">
      <c r="A189" s="2" t="s">
        <v>90</v>
      </c>
      <c r="B189" s="509" t="str">
        <f t="shared" si="9"/>
        <v>Poreikis siejasi su rezultato rodikliu R.41 (paslaugos ir infrastruktūra; pilnas rodiklio pavadinimas 6 lape)</v>
      </c>
      <c r="C189" s="648" t="str">
        <f>'4'!N20</f>
        <v>Ne</v>
      </c>
    </row>
    <row r="190" spans="1:3" ht="30" x14ac:dyDescent="0.25">
      <c r="A190" s="2" t="s">
        <v>91</v>
      </c>
      <c r="B190" s="509" t="str">
        <f t="shared" si="9"/>
        <v>Poreikis siejasi su rezultato rodikliu R.42 (socialinė įtrauktis; pilnas rodiklio pavadinimas 6 lape)</v>
      </c>
      <c r="C190" s="648" t="str">
        <f>'4'!N21</f>
        <v>Ne</v>
      </c>
    </row>
    <row r="191" spans="1:3" x14ac:dyDescent="0.25">
      <c r="B191" s="649"/>
      <c r="C191" s="650"/>
    </row>
    <row r="192" spans="1:3" x14ac:dyDescent="0.25">
      <c r="B192" s="651"/>
      <c r="C192" s="652" t="str">
        <f>'4'!O6</f>
        <v>12 poreikis</v>
      </c>
    </row>
    <row r="193" spans="1:3" x14ac:dyDescent="0.25">
      <c r="A193" s="2" t="s">
        <v>16</v>
      </c>
      <c r="B193" s="509" t="str">
        <f>B176</f>
        <v>Poreikis</v>
      </c>
      <c r="C193" s="644">
        <f>'4'!O7</f>
        <v>0</v>
      </c>
    </row>
    <row r="194" spans="1:3" x14ac:dyDescent="0.25">
      <c r="A194" s="2" t="s">
        <v>17</v>
      </c>
      <c r="B194" s="509" t="str">
        <f t="shared" ref="B194:B207" si="10">B177</f>
        <v>Poreikio sąsaja su stiprybėmis ir (arba) galimybėmis</v>
      </c>
      <c r="C194" s="645">
        <f>'4'!O8</f>
        <v>0</v>
      </c>
    </row>
    <row r="195" spans="1:3" x14ac:dyDescent="0.25">
      <c r="A195" s="2" t="s">
        <v>79</v>
      </c>
      <c r="B195" s="509" t="str">
        <f t="shared" si="10"/>
        <v>Poreikio sąsaja su silpnybėmis ir (arba) grėsmėmis</v>
      </c>
      <c r="C195" s="645">
        <f>'4'!O9</f>
        <v>0</v>
      </c>
    </row>
    <row r="196" spans="1:3" ht="45" x14ac:dyDescent="0.25">
      <c r="A196" s="2" t="s">
        <v>80</v>
      </c>
      <c r="B196" s="509" t="str">
        <f t="shared" si="10"/>
        <v>Poreikio sąsaja su situacijos analizės rodikliais (poreikio dydžio, problemos masto, intervencijos poreikio kiekybinis pagrindimas)</v>
      </c>
      <c r="C196" s="645">
        <f>'4'!O10</f>
        <v>0</v>
      </c>
    </row>
    <row r="197" spans="1:3" ht="30" x14ac:dyDescent="0.25">
      <c r="A197" s="2" t="s">
        <v>81</v>
      </c>
      <c r="B197" s="509" t="str">
        <f t="shared" si="10"/>
        <v>Poreikio sąsaja su aukštesnio lygmens strateginiais dokumentais</v>
      </c>
      <c r="C197" s="645">
        <f>'4'!O11</f>
        <v>0</v>
      </c>
    </row>
    <row r="198" spans="1:3" x14ac:dyDescent="0.25">
      <c r="A198" s="2" t="s">
        <v>82</v>
      </c>
      <c r="B198" s="509" t="str">
        <f t="shared" si="10"/>
        <v>Poreikio sąsaja su VVG teritorijos gyventojų nuomone</v>
      </c>
      <c r="C198" s="645">
        <f>'4'!O12</f>
        <v>0</v>
      </c>
    </row>
    <row r="199" spans="1:3" x14ac:dyDescent="0.25">
      <c r="A199" s="2" t="s">
        <v>83</v>
      </c>
      <c r="B199" s="509" t="str">
        <f t="shared" si="10"/>
        <v>Poreikį tenkinančių VPS priemonių skaičius</v>
      </c>
      <c r="C199" s="646">
        <f>'4'!O13</f>
        <v>0</v>
      </c>
    </row>
    <row r="200" spans="1:3" x14ac:dyDescent="0.25">
      <c r="A200" s="2" t="s">
        <v>84</v>
      </c>
      <c r="B200" s="509" t="str">
        <f t="shared" si="10"/>
        <v>Susijęs nacionalinis poreikis 1</v>
      </c>
      <c r="C200" s="647" t="str">
        <f>'4'!O14</f>
        <v>Pasirinkite</v>
      </c>
    </row>
    <row r="201" spans="1:3" x14ac:dyDescent="0.25">
      <c r="A201" s="2" t="s">
        <v>85</v>
      </c>
      <c r="B201" s="509" t="str">
        <f t="shared" si="10"/>
        <v>Susijęs nacionalinis poreikis 2</v>
      </c>
      <c r="C201" s="647" t="str">
        <f>'4'!O15</f>
        <v>Pasirinkite</v>
      </c>
    </row>
    <row r="202" spans="1:3" x14ac:dyDescent="0.25">
      <c r="A202" s="2" t="s">
        <v>86</v>
      </c>
      <c r="B202" s="509" t="str">
        <f t="shared" si="10"/>
        <v>Susijęs nacionalinis poreikis 3</v>
      </c>
      <c r="C202" s="647" t="str">
        <f>'4'!O16</f>
        <v>Pasirinkite</v>
      </c>
    </row>
    <row r="203" spans="1:3" ht="45" x14ac:dyDescent="0.25">
      <c r="A203" s="2" t="s">
        <v>87</v>
      </c>
      <c r="B203" s="509" t="str">
        <f t="shared" si="10"/>
        <v>Ar poreikis siejasi su rezultato rodikliu R.3 (skaitmeninės technologijos; pilnas rodiklio pavadinimas 6 lape)?</v>
      </c>
      <c r="C203" s="648" t="str">
        <f>'4'!O17</f>
        <v>Ne</v>
      </c>
    </row>
    <row r="204" spans="1:3" ht="30" x14ac:dyDescent="0.25">
      <c r="A204" s="2" t="s">
        <v>88</v>
      </c>
      <c r="B204" s="509" t="str">
        <f t="shared" si="10"/>
        <v>Ar poreikis siejasi su rezultato rodikliu R.37 (darbo vietos; pilnas rodiklio pavadinimas 6 lape)?</v>
      </c>
      <c r="C204" s="648" t="str">
        <f>'4'!O18</f>
        <v>Ne</v>
      </c>
    </row>
    <row r="205" spans="1:3" ht="30" x14ac:dyDescent="0.25">
      <c r="A205" s="2" t="s">
        <v>89</v>
      </c>
      <c r="B205" s="509" t="str">
        <f t="shared" si="10"/>
        <v>Poreikis siejasi su rezultato rodikliu R.39 (kaimo verslai; pilnas rodiklio pavadinimas 6 lape)</v>
      </c>
      <c r="C205" s="648" t="str">
        <f>'4'!O19</f>
        <v>Ne</v>
      </c>
    </row>
    <row r="206" spans="1:3" ht="30" x14ac:dyDescent="0.25">
      <c r="A206" s="2" t="s">
        <v>90</v>
      </c>
      <c r="B206" s="509" t="str">
        <f t="shared" si="10"/>
        <v>Poreikis siejasi su rezultato rodikliu R.41 (paslaugos ir infrastruktūra; pilnas rodiklio pavadinimas 6 lape)</v>
      </c>
      <c r="C206" s="648" t="str">
        <f>'4'!O20</f>
        <v>Ne</v>
      </c>
    </row>
    <row r="207" spans="1:3" ht="30" x14ac:dyDescent="0.25">
      <c r="A207" s="2" t="s">
        <v>91</v>
      </c>
      <c r="B207" s="509" t="str">
        <f t="shared" si="10"/>
        <v>Poreikis siejasi su rezultato rodikliu R.42 (socialinė įtrauktis; pilnas rodiklio pavadinimas 6 lape)</v>
      </c>
      <c r="C207" s="648" t="str">
        <f>'4'!O21</f>
        <v>Ne</v>
      </c>
    </row>
    <row r="208" spans="1:3" x14ac:dyDescent="0.25">
      <c r="B208" s="649"/>
      <c r="C208" s="650"/>
    </row>
    <row r="209" spans="1:3" x14ac:dyDescent="0.25">
      <c r="B209" s="651"/>
      <c r="C209" s="652" t="str">
        <f>'4'!P6</f>
        <v>13 poreikis</v>
      </c>
    </row>
    <row r="210" spans="1:3" x14ac:dyDescent="0.25">
      <c r="A210" s="2" t="s">
        <v>16</v>
      </c>
      <c r="B210" s="509" t="str">
        <f>B193</f>
        <v>Poreikis</v>
      </c>
      <c r="C210" s="644">
        <f>'4'!P7</f>
        <v>0</v>
      </c>
    </row>
    <row r="211" spans="1:3" x14ac:dyDescent="0.25">
      <c r="A211" s="2" t="s">
        <v>17</v>
      </c>
      <c r="B211" s="509" t="str">
        <f t="shared" ref="B211:B224" si="11">B194</f>
        <v>Poreikio sąsaja su stiprybėmis ir (arba) galimybėmis</v>
      </c>
      <c r="C211" s="645">
        <f>'4'!P8</f>
        <v>0</v>
      </c>
    </row>
    <row r="212" spans="1:3" x14ac:dyDescent="0.25">
      <c r="A212" s="2" t="s">
        <v>79</v>
      </c>
      <c r="B212" s="509" t="str">
        <f t="shared" si="11"/>
        <v>Poreikio sąsaja su silpnybėmis ir (arba) grėsmėmis</v>
      </c>
      <c r="C212" s="645">
        <f>'4'!P9</f>
        <v>0</v>
      </c>
    </row>
    <row r="213" spans="1:3" ht="45" x14ac:dyDescent="0.25">
      <c r="A213" s="2" t="s">
        <v>80</v>
      </c>
      <c r="B213" s="509" t="str">
        <f t="shared" si="11"/>
        <v>Poreikio sąsaja su situacijos analizės rodikliais (poreikio dydžio, problemos masto, intervencijos poreikio kiekybinis pagrindimas)</v>
      </c>
      <c r="C213" s="645">
        <f>'4'!P10</f>
        <v>0</v>
      </c>
    </row>
    <row r="214" spans="1:3" ht="30" x14ac:dyDescent="0.25">
      <c r="A214" s="2" t="s">
        <v>81</v>
      </c>
      <c r="B214" s="509" t="str">
        <f t="shared" si="11"/>
        <v>Poreikio sąsaja su aukštesnio lygmens strateginiais dokumentais</v>
      </c>
      <c r="C214" s="645">
        <f>'4'!P11</f>
        <v>0</v>
      </c>
    </row>
    <row r="215" spans="1:3" x14ac:dyDescent="0.25">
      <c r="A215" s="2" t="s">
        <v>82</v>
      </c>
      <c r="B215" s="509" t="str">
        <f t="shared" si="11"/>
        <v>Poreikio sąsaja su VVG teritorijos gyventojų nuomone</v>
      </c>
      <c r="C215" s="645">
        <f>'4'!P12</f>
        <v>0</v>
      </c>
    </row>
    <row r="216" spans="1:3" x14ac:dyDescent="0.25">
      <c r="A216" s="2" t="s">
        <v>83</v>
      </c>
      <c r="B216" s="509" t="str">
        <f t="shared" si="11"/>
        <v>Poreikį tenkinančių VPS priemonių skaičius</v>
      </c>
      <c r="C216" s="646">
        <f>'4'!P13</f>
        <v>0</v>
      </c>
    </row>
    <row r="217" spans="1:3" x14ac:dyDescent="0.25">
      <c r="A217" s="2" t="s">
        <v>84</v>
      </c>
      <c r="B217" s="509" t="str">
        <f t="shared" si="11"/>
        <v>Susijęs nacionalinis poreikis 1</v>
      </c>
      <c r="C217" s="647" t="str">
        <f>'4'!P14</f>
        <v>Pasirinkite</v>
      </c>
    </row>
    <row r="218" spans="1:3" x14ac:dyDescent="0.25">
      <c r="A218" s="2" t="s">
        <v>85</v>
      </c>
      <c r="B218" s="509" t="str">
        <f t="shared" si="11"/>
        <v>Susijęs nacionalinis poreikis 2</v>
      </c>
      <c r="C218" s="647" t="str">
        <f>'4'!P15</f>
        <v>Pasirinkite</v>
      </c>
    </row>
    <row r="219" spans="1:3" x14ac:dyDescent="0.25">
      <c r="A219" s="2" t="s">
        <v>86</v>
      </c>
      <c r="B219" s="509" t="str">
        <f t="shared" si="11"/>
        <v>Susijęs nacionalinis poreikis 3</v>
      </c>
      <c r="C219" s="647" t="str">
        <f>'4'!P16</f>
        <v>Pasirinkite</v>
      </c>
    </row>
    <row r="220" spans="1:3" ht="45" x14ac:dyDescent="0.25">
      <c r="A220" s="2" t="s">
        <v>87</v>
      </c>
      <c r="B220" s="509" t="str">
        <f t="shared" si="11"/>
        <v>Ar poreikis siejasi su rezultato rodikliu R.3 (skaitmeninės technologijos; pilnas rodiklio pavadinimas 6 lape)?</v>
      </c>
      <c r="C220" s="648" t="str">
        <f>'4'!P17</f>
        <v>Ne</v>
      </c>
    </row>
    <row r="221" spans="1:3" ht="30" x14ac:dyDescent="0.25">
      <c r="A221" s="2" t="s">
        <v>88</v>
      </c>
      <c r="B221" s="509" t="str">
        <f t="shared" si="11"/>
        <v>Ar poreikis siejasi su rezultato rodikliu R.37 (darbo vietos; pilnas rodiklio pavadinimas 6 lape)?</v>
      </c>
      <c r="C221" s="648" t="str">
        <f>'4'!P18</f>
        <v>Ne</v>
      </c>
    </row>
    <row r="222" spans="1:3" ht="30" x14ac:dyDescent="0.25">
      <c r="A222" s="2" t="s">
        <v>89</v>
      </c>
      <c r="B222" s="509" t="str">
        <f t="shared" si="11"/>
        <v>Poreikis siejasi su rezultato rodikliu R.39 (kaimo verslai; pilnas rodiklio pavadinimas 6 lape)</v>
      </c>
      <c r="C222" s="648" t="str">
        <f>'4'!P19</f>
        <v>Ne</v>
      </c>
    </row>
    <row r="223" spans="1:3" ht="30" x14ac:dyDescent="0.25">
      <c r="A223" s="2" t="s">
        <v>90</v>
      </c>
      <c r="B223" s="509" t="str">
        <f t="shared" si="11"/>
        <v>Poreikis siejasi su rezultato rodikliu R.41 (paslaugos ir infrastruktūra; pilnas rodiklio pavadinimas 6 lape)</v>
      </c>
      <c r="C223" s="648" t="str">
        <f>'4'!P20</f>
        <v>Ne</v>
      </c>
    </row>
    <row r="224" spans="1:3" ht="30" x14ac:dyDescent="0.25">
      <c r="A224" s="2" t="s">
        <v>91</v>
      </c>
      <c r="B224" s="509" t="str">
        <f t="shared" si="11"/>
        <v>Poreikis siejasi su rezultato rodikliu R.42 (socialinė įtrauktis; pilnas rodiklio pavadinimas 6 lape)</v>
      </c>
      <c r="C224" s="648" t="str">
        <f>'4'!P21</f>
        <v>Ne</v>
      </c>
    </row>
    <row r="225" spans="1:3" x14ac:dyDescent="0.25">
      <c r="B225" s="649"/>
      <c r="C225" s="650"/>
    </row>
    <row r="226" spans="1:3" x14ac:dyDescent="0.25">
      <c r="B226" s="651"/>
      <c r="C226" s="652" t="str">
        <f>'4'!Q6</f>
        <v>14 poreikis</v>
      </c>
    </row>
    <row r="227" spans="1:3" x14ac:dyDescent="0.25">
      <c r="A227" s="2" t="s">
        <v>16</v>
      </c>
      <c r="B227" s="509" t="str">
        <f>B210</f>
        <v>Poreikis</v>
      </c>
      <c r="C227" s="644">
        <f>'4'!Q7</f>
        <v>0</v>
      </c>
    </row>
    <row r="228" spans="1:3" x14ac:dyDescent="0.25">
      <c r="A228" s="2" t="s">
        <v>17</v>
      </c>
      <c r="B228" s="509" t="str">
        <f t="shared" ref="B228:B241" si="12">B211</f>
        <v>Poreikio sąsaja su stiprybėmis ir (arba) galimybėmis</v>
      </c>
      <c r="C228" s="645">
        <f>'4'!Q8</f>
        <v>0</v>
      </c>
    </row>
    <row r="229" spans="1:3" x14ac:dyDescent="0.25">
      <c r="A229" s="2" t="s">
        <v>79</v>
      </c>
      <c r="B229" s="509" t="str">
        <f t="shared" si="12"/>
        <v>Poreikio sąsaja su silpnybėmis ir (arba) grėsmėmis</v>
      </c>
      <c r="C229" s="645">
        <f>'4'!Q9</f>
        <v>0</v>
      </c>
    </row>
    <row r="230" spans="1:3" ht="45" x14ac:dyDescent="0.25">
      <c r="A230" s="2" t="s">
        <v>80</v>
      </c>
      <c r="B230" s="509" t="str">
        <f t="shared" si="12"/>
        <v>Poreikio sąsaja su situacijos analizės rodikliais (poreikio dydžio, problemos masto, intervencijos poreikio kiekybinis pagrindimas)</v>
      </c>
      <c r="C230" s="645">
        <f>'4'!Q10</f>
        <v>0</v>
      </c>
    </row>
    <row r="231" spans="1:3" ht="30" x14ac:dyDescent="0.25">
      <c r="A231" s="2" t="s">
        <v>81</v>
      </c>
      <c r="B231" s="509" t="str">
        <f t="shared" si="12"/>
        <v>Poreikio sąsaja su aukštesnio lygmens strateginiais dokumentais</v>
      </c>
      <c r="C231" s="645">
        <f>'4'!Q11</f>
        <v>0</v>
      </c>
    </row>
    <row r="232" spans="1:3" x14ac:dyDescent="0.25">
      <c r="A232" s="2" t="s">
        <v>82</v>
      </c>
      <c r="B232" s="509" t="str">
        <f t="shared" si="12"/>
        <v>Poreikio sąsaja su VVG teritorijos gyventojų nuomone</v>
      </c>
      <c r="C232" s="645">
        <f>'4'!Q12</f>
        <v>0</v>
      </c>
    </row>
    <row r="233" spans="1:3" x14ac:dyDescent="0.25">
      <c r="A233" s="2" t="s">
        <v>83</v>
      </c>
      <c r="B233" s="509" t="str">
        <f t="shared" si="12"/>
        <v>Poreikį tenkinančių VPS priemonių skaičius</v>
      </c>
      <c r="C233" s="646">
        <f>'4'!Q13</f>
        <v>0</v>
      </c>
    </row>
    <row r="234" spans="1:3" x14ac:dyDescent="0.25">
      <c r="A234" s="2" t="s">
        <v>84</v>
      </c>
      <c r="B234" s="509" t="str">
        <f t="shared" si="12"/>
        <v>Susijęs nacionalinis poreikis 1</v>
      </c>
      <c r="C234" s="647" t="str">
        <f>'4'!Q14</f>
        <v>Pasirinkite</v>
      </c>
    </row>
    <row r="235" spans="1:3" x14ac:dyDescent="0.25">
      <c r="A235" s="2" t="s">
        <v>85</v>
      </c>
      <c r="B235" s="509" t="str">
        <f t="shared" si="12"/>
        <v>Susijęs nacionalinis poreikis 2</v>
      </c>
      <c r="C235" s="647" t="str">
        <f>'4'!Q15</f>
        <v>Pasirinkite</v>
      </c>
    </row>
    <row r="236" spans="1:3" x14ac:dyDescent="0.25">
      <c r="A236" s="2" t="s">
        <v>86</v>
      </c>
      <c r="B236" s="509" t="str">
        <f t="shared" si="12"/>
        <v>Susijęs nacionalinis poreikis 3</v>
      </c>
      <c r="C236" s="647" t="str">
        <f>'4'!Q16</f>
        <v>Pasirinkite</v>
      </c>
    </row>
    <row r="237" spans="1:3" ht="45" x14ac:dyDescent="0.25">
      <c r="A237" s="2" t="s">
        <v>87</v>
      </c>
      <c r="B237" s="509" t="str">
        <f t="shared" si="12"/>
        <v>Ar poreikis siejasi su rezultato rodikliu R.3 (skaitmeninės technologijos; pilnas rodiklio pavadinimas 6 lape)?</v>
      </c>
      <c r="C237" s="648" t="str">
        <f>'4'!Q17</f>
        <v>Ne</v>
      </c>
    </row>
    <row r="238" spans="1:3" ht="30" x14ac:dyDescent="0.25">
      <c r="A238" s="2" t="s">
        <v>88</v>
      </c>
      <c r="B238" s="509" t="str">
        <f t="shared" si="12"/>
        <v>Ar poreikis siejasi su rezultato rodikliu R.37 (darbo vietos; pilnas rodiklio pavadinimas 6 lape)?</v>
      </c>
      <c r="C238" s="648" t="str">
        <f>'4'!Q18</f>
        <v>Ne</v>
      </c>
    </row>
    <row r="239" spans="1:3" ht="30" x14ac:dyDescent="0.25">
      <c r="A239" s="2" t="s">
        <v>89</v>
      </c>
      <c r="B239" s="509" t="str">
        <f t="shared" si="12"/>
        <v>Poreikis siejasi su rezultato rodikliu R.39 (kaimo verslai; pilnas rodiklio pavadinimas 6 lape)</v>
      </c>
      <c r="C239" s="648" t="str">
        <f>'4'!Q19</f>
        <v>Ne</v>
      </c>
    </row>
    <row r="240" spans="1:3" ht="30" x14ac:dyDescent="0.25">
      <c r="A240" s="2" t="s">
        <v>90</v>
      </c>
      <c r="B240" s="509" t="str">
        <f t="shared" si="12"/>
        <v>Poreikis siejasi su rezultato rodikliu R.41 (paslaugos ir infrastruktūra; pilnas rodiklio pavadinimas 6 lape)</v>
      </c>
      <c r="C240" s="648" t="str">
        <f>'4'!Q20</f>
        <v>Ne</v>
      </c>
    </row>
    <row r="241" spans="1:3" ht="30" x14ac:dyDescent="0.25">
      <c r="A241" s="2" t="s">
        <v>91</v>
      </c>
      <c r="B241" s="509" t="str">
        <f t="shared" si="12"/>
        <v>Poreikis siejasi su rezultato rodikliu R.42 (socialinė įtrauktis; pilnas rodiklio pavadinimas 6 lape)</v>
      </c>
      <c r="C241" s="648" t="str">
        <f>'4'!Q21</f>
        <v>Ne</v>
      </c>
    </row>
    <row r="242" spans="1:3" x14ac:dyDescent="0.25">
      <c r="B242" s="649"/>
      <c r="C242" s="650"/>
    </row>
    <row r="243" spans="1:3" x14ac:dyDescent="0.25">
      <c r="B243" s="651"/>
      <c r="C243" s="652" t="str">
        <f>'4'!R6</f>
        <v>15 poreikis</v>
      </c>
    </row>
    <row r="244" spans="1:3" x14ac:dyDescent="0.25">
      <c r="A244" s="2" t="s">
        <v>16</v>
      </c>
      <c r="B244" s="509" t="str">
        <f>B227</f>
        <v>Poreikis</v>
      </c>
      <c r="C244" s="644">
        <f>'4'!R7</f>
        <v>0</v>
      </c>
    </row>
    <row r="245" spans="1:3" x14ac:dyDescent="0.25">
      <c r="A245" s="2" t="s">
        <v>17</v>
      </c>
      <c r="B245" s="509" t="str">
        <f t="shared" ref="B245:B258" si="13">B228</f>
        <v>Poreikio sąsaja su stiprybėmis ir (arba) galimybėmis</v>
      </c>
      <c r="C245" s="645">
        <f>'4'!R8</f>
        <v>0</v>
      </c>
    </row>
    <row r="246" spans="1:3" x14ac:dyDescent="0.25">
      <c r="A246" s="2" t="s">
        <v>79</v>
      </c>
      <c r="B246" s="509" t="str">
        <f t="shared" si="13"/>
        <v>Poreikio sąsaja su silpnybėmis ir (arba) grėsmėmis</v>
      </c>
      <c r="C246" s="645">
        <f>'4'!R9</f>
        <v>0</v>
      </c>
    </row>
    <row r="247" spans="1:3" ht="45" x14ac:dyDescent="0.25">
      <c r="A247" s="2" t="s">
        <v>80</v>
      </c>
      <c r="B247" s="509" t="str">
        <f t="shared" si="13"/>
        <v>Poreikio sąsaja su situacijos analizės rodikliais (poreikio dydžio, problemos masto, intervencijos poreikio kiekybinis pagrindimas)</v>
      </c>
      <c r="C247" s="645">
        <f>'4'!R10</f>
        <v>0</v>
      </c>
    </row>
    <row r="248" spans="1:3" ht="30" x14ac:dyDescent="0.25">
      <c r="A248" s="2" t="s">
        <v>81</v>
      </c>
      <c r="B248" s="509" t="str">
        <f t="shared" si="13"/>
        <v>Poreikio sąsaja su aukštesnio lygmens strateginiais dokumentais</v>
      </c>
      <c r="C248" s="645">
        <f>'4'!R11</f>
        <v>0</v>
      </c>
    </row>
    <row r="249" spans="1:3" x14ac:dyDescent="0.25">
      <c r="A249" s="2" t="s">
        <v>82</v>
      </c>
      <c r="B249" s="509" t="str">
        <f t="shared" si="13"/>
        <v>Poreikio sąsaja su VVG teritorijos gyventojų nuomone</v>
      </c>
      <c r="C249" s="645">
        <f>'4'!R12</f>
        <v>0</v>
      </c>
    </row>
    <row r="250" spans="1:3" x14ac:dyDescent="0.25">
      <c r="A250" s="2" t="s">
        <v>83</v>
      </c>
      <c r="B250" s="509" t="str">
        <f t="shared" si="13"/>
        <v>Poreikį tenkinančių VPS priemonių skaičius</v>
      </c>
      <c r="C250" s="646">
        <f>'4'!R13</f>
        <v>0</v>
      </c>
    </row>
    <row r="251" spans="1:3" x14ac:dyDescent="0.25">
      <c r="A251" s="2" t="s">
        <v>84</v>
      </c>
      <c r="B251" s="509" t="str">
        <f t="shared" si="13"/>
        <v>Susijęs nacionalinis poreikis 1</v>
      </c>
      <c r="C251" s="647" t="str">
        <f>'4'!R14</f>
        <v>Pasirinkite</v>
      </c>
    </row>
    <row r="252" spans="1:3" x14ac:dyDescent="0.25">
      <c r="A252" s="2" t="s">
        <v>85</v>
      </c>
      <c r="B252" s="509" t="str">
        <f t="shared" si="13"/>
        <v>Susijęs nacionalinis poreikis 2</v>
      </c>
      <c r="C252" s="647" t="str">
        <f>'4'!R15</f>
        <v>Pasirinkite</v>
      </c>
    </row>
    <row r="253" spans="1:3" x14ac:dyDescent="0.25">
      <c r="A253" s="2" t="s">
        <v>86</v>
      </c>
      <c r="B253" s="509" t="str">
        <f t="shared" si="13"/>
        <v>Susijęs nacionalinis poreikis 3</v>
      </c>
      <c r="C253" s="647" t="str">
        <f>'4'!R16</f>
        <v>Pasirinkite</v>
      </c>
    </row>
    <row r="254" spans="1:3" ht="45" x14ac:dyDescent="0.25">
      <c r="A254" s="2" t="s">
        <v>87</v>
      </c>
      <c r="B254" s="509" t="str">
        <f t="shared" si="13"/>
        <v>Ar poreikis siejasi su rezultato rodikliu R.3 (skaitmeninės technologijos; pilnas rodiklio pavadinimas 6 lape)?</v>
      </c>
      <c r="C254" s="648" t="str">
        <f>'4'!R17</f>
        <v>Ne</v>
      </c>
    </row>
    <row r="255" spans="1:3" ht="30" x14ac:dyDescent="0.25">
      <c r="A255" s="2" t="s">
        <v>88</v>
      </c>
      <c r="B255" s="509" t="str">
        <f t="shared" si="13"/>
        <v>Ar poreikis siejasi su rezultato rodikliu R.37 (darbo vietos; pilnas rodiklio pavadinimas 6 lape)?</v>
      </c>
      <c r="C255" s="648" t="str">
        <f>'4'!R18</f>
        <v>Ne</v>
      </c>
    </row>
    <row r="256" spans="1:3" ht="30" x14ac:dyDescent="0.25">
      <c r="A256" s="2" t="s">
        <v>89</v>
      </c>
      <c r="B256" s="509" t="str">
        <f t="shared" si="13"/>
        <v>Poreikis siejasi su rezultato rodikliu R.39 (kaimo verslai; pilnas rodiklio pavadinimas 6 lape)</v>
      </c>
      <c r="C256" s="648" t="str">
        <f>'4'!R19</f>
        <v>Ne</v>
      </c>
    </row>
    <row r="257" spans="1:3" ht="30" x14ac:dyDescent="0.25">
      <c r="A257" s="2" t="s">
        <v>90</v>
      </c>
      <c r="B257" s="509" t="str">
        <f t="shared" si="13"/>
        <v>Poreikis siejasi su rezultato rodikliu R.41 (paslaugos ir infrastruktūra; pilnas rodiklio pavadinimas 6 lape)</v>
      </c>
      <c r="C257" s="648" t="str">
        <f>'4'!R20</f>
        <v>Ne</v>
      </c>
    </row>
    <row r="258" spans="1:3" ht="30" x14ac:dyDescent="0.25">
      <c r="A258" s="2" t="s">
        <v>91</v>
      </c>
      <c r="B258" s="509" t="str">
        <f t="shared" si="13"/>
        <v>Poreikis siejasi su rezultato rodikliu R.42 (socialinė įtrauktis; pilnas rodiklio pavadinimas 6 lape)</v>
      </c>
      <c r="C258" s="648" t="str">
        <f>'4'!R21</f>
        <v>Ne</v>
      </c>
    </row>
    <row r="259" spans="1:3" x14ac:dyDescent="0.25">
      <c r="B259" s="649"/>
      <c r="C259" s="650"/>
    </row>
    <row r="260" spans="1:3" x14ac:dyDescent="0.25">
      <c r="B260" s="651"/>
      <c r="C260" s="652" t="str">
        <f>'4'!S6</f>
        <v>16 poreikis</v>
      </c>
    </row>
    <row r="261" spans="1:3" x14ac:dyDescent="0.25">
      <c r="A261" s="2" t="s">
        <v>16</v>
      </c>
      <c r="B261" s="509" t="str">
        <f>B244</f>
        <v>Poreikis</v>
      </c>
      <c r="C261" s="644">
        <f>'4'!S7</f>
        <v>0</v>
      </c>
    </row>
    <row r="262" spans="1:3" x14ac:dyDescent="0.25">
      <c r="A262" s="2" t="s">
        <v>17</v>
      </c>
      <c r="B262" s="509" t="str">
        <f t="shared" ref="B262:B275" si="14">B245</f>
        <v>Poreikio sąsaja su stiprybėmis ir (arba) galimybėmis</v>
      </c>
      <c r="C262" s="645">
        <f>'4'!S8</f>
        <v>0</v>
      </c>
    </row>
    <row r="263" spans="1:3" x14ac:dyDescent="0.25">
      <c r="A263" s="2" t="s">
        <v>79</v>
      </c>
      <c r="B263" s="509" t="str">
        <f t="shared" si="14"/>
        <v>Poreikio sąsaja su silpnybėmis ir (arba) grėsmėmis</v>
      </c>
      <c r="C263" s="645">
        <f>'4'!S9</f>
        <v>0</v>
      </c>
    </row>
    <row r="264" spans="1:3" ht="45" x14ac:dyDescent="0.25">
      <c r="A264" s="2" t="s">
        <v>80</v>
      </c>
      <c r="B264" s="509" t="str">
        <f t="shared" si="14"/>
        <v>Poreikio sąsaja su situacijos analizės rodikliais (poreikio dydžio, problemos masto, intervencijos poreikio kiekybinis pagrindimas)</v>
      </c>
      <c r="C264" s="645">
        <f>'4'!S10</f>
        <v>0</v>
      </c>
    </row>
    <row r="265" spans="1:3" ht="30" x14ac:dyDescent="0.25">
      <c r="A265" s="2" t="s">
        <v>81</v>
      </c>
      <c r="B265" s="509" t="str">
        <f t="shared" si="14"/>
        <v>Poreikio sąsaja su aukštesnio lygmens strateginiais dokumentais</v>
      </c>
      <c r="C265" s="645">
        <f>'4'!S11</f>
        <v>0</v>
      </c>
    </row>
    <row r="266" spans="1:3" x14ac:dyDescent="0.25">
      <c r="A266" s="2" t="s">
        <v>82</v>
      </c>
      <c r="B266" s="509" t="str">
        <f t="shared" si="14"/>
        <v>Poreikio sąsaja su VVG teritorijos gyventojų nuomone</v>
      </c>
      <c r="C266" s="645">
        <f>'4'!S12</f>
        <v>0</v>
      </c>
    </row>
    <row r="267" spans="1:3" x14ac:dyDescent="0.25">
      <c r="A267" s="2" t="s">
        <v>83</v>
      </c>
      <c r="B267" s="509" t="str">
        <f t="shared" si="14"/>
        <v>Poreikį tenkinančių VPS priemonių skaičius</v>
      </c>
      <c r="C267" s="646">
        <f>'4'!S13</f>
        <v>0</v>
      </c>
    </row>
    <row r="268" spans="1:3" x14ac:dyDescent="0.25">
      <c r="A268" s="2" t="s">
        <v>84</v>
      </c>
      <c r="B268" s="509" t="str">
        <f t="shared" si="14"/>
        <v>Susijęs nacionalinis poreikis 1</v>
      </c>
      <c r="C268" s="647" t="str">
        <f>'4'!S14</f>
        <v>Pasirinkite</v>
      </c>
    </row>
    <row r="269" spans="1:3" x14ac:dyDescent="0.25">
      <c r="A269" s="2" t="s">
        <v>85</v>
      </c>
      <c r="B269" s="509" t="str">
        <f t="shared" si="14"/>
        <v>Susijęs nacionalinis poreikis 2</v>
      </c>
      <c r="C269" s="647" t="str">
        <f>'4'!S15</f>
        <v>Pasirinkite</v>
      </c>
    </row>
    <row r="270" spans="1:3" x14ac:dyDescent="0.25">
      <c r="A270" s="2" t="s">
        <v>86</v>
      </c>
      <c r="B270" s="509" t="str">
        <f t="shared" si="14"/>
        <v>Susijęs nacionalinis poreikis 3</v>
      </c>
      <c r="C270" s="647" t="str">
        <f>'4'!S16</f>
        <v>Pasirinkite</v>
      </c>
    </row>
    <row r="271" spans="1:3" ht="45" x14ac:dyDescent="0.25">
      <c r="A271" s="2" t="s">
        <v>87</v>
      </c>
      <c r="B271" s="509" t="str">
        <f t="shared" si="14"/>
        <v>Ar poreikis siejasi su rezultato rodikliu R.3 (skaitmeninės technologijos; pilnas rodiklio pavadinimas 6 lape)?</v>
      </c>
      <c r="C271" s="648" t="str">
        <f>'4'!S17</f>
        <v>Ne</v>
      </c>
    </row>
    <row r="272" spans="1:3" ht="30" x14ac:dyDescent="0.25">
      <c r="A272" s="2" t="s">
        <v>88</v>
      </c>
      <c r="B272" s="509" t="str">
        <f t="shared" si="14"/>
        <v>Ar poreikis siejasi su rezultato rodikliu R.37 (darbo vietos; pilnas rodiklio pavadinimas 6 lape)?</v>
      </c>
      <c r="C272" s="648" t="str">
        <f>'4'!S18</f>
        <v>Ne</v>
      </c>
    </row>
    <row r="273" spans="1:3" ht="30" x14ac:dyDescent="0.25">
      <c r="A273" s="2" t="s">
        <v>89</v>
      </c>
      <c r="B273" s="509" t="str">
        <f t="shared" si="14"/>
        <v>Poreikis siejasi su rezultato rodikliu R.39 (kaimo verslai; pilnas rodiklio pavadinimas 6 lape)</v>
      </c>
      <c r="C273" s="648" t="str">
        <f>'4'!S19</f>
        <v>Ne</v>
      </c>
    </row>
    <row r="274" spans="1:3" ht="30" x14ac:dyDescent="0.25">
      <c r="A274" s="2" t="s">
        <v>90</v>
      </c>
      <c r="B274" s="509" t="str">
        <f t="shared" si="14"/>
        <v>Poreikis siejasi su rezultato rodikliu R.41 (paslaugos ir infrastruktūra; pilnas rodiklio pavadinimas 6 lape)</v>
      </c>
      <c r="C274" s="648" t="str">
        <f>'4'!S20</f>
        <v>Ne</v>
      </c>
    </row>
    <row r="275" spans="1:3" ht="30" x14ac:dyDescent="0.25">
      <c r="A275" s="2" t="s">
        <v>91</v>
      </c>
      <c r="B275" s="509" t="str">
        <f t="shared" si="14"/>
        <v>Poreikis siejasi su rezultato rodikliu R.42 (socialinė įtrauktis; pilnas rodiklio pavadinimas 6 lape)</v>
      </c>
      <c r="C275" s="648" t="str">
        <f>'4'!S21</f>
        <v>Ne</v>
      </c>
    </row>
    <row r="276" spans="1:3" x14ac:dyDescent="0.25">
      <c r="B276" s="649"/>
      <c r="C276" s="650"/>
    </row>
    <row r="277" spans="1:3" x14ac:dyDescent="0.25">
      <c r="B277" s="651"/>
      <c r="C277" s="652" t="str">
        <f>'4'!T6</f>
        <v>17 poreikis</v>
      </c>
    </row>
    <row r="278" spans="1:3" x14ac:dyDescent="0.25">
      <c r="A278" s="2" t="s">
        <v>16</v>
      </c>
      <c r="B278" s="509" t="str">
        <f>B261</f>
        <v>Poreikis</v>
      </c>
      <c r="C278" s="644">
        <f>'4'!T7</f>
        <v>0</v>
      </c>
    </row>
    <row r="279" spans="1:3" x14ac:dyDescent="0.25">
      <c r="A279" s="2" t="s">
        <v>17</v>
      </c>
      <c r="B279" s="509" t="str">
        <f t="shared" ref="B279:B292" si="15">B262</f>
        <v>Poreikio sąsaja su stiprybėmis ir (arba) galimybėmis</v>
      </c>
      <c r="C279" s="645">
        <f>'4'!T8</f>
        <v>0</v>
      </c>
    </row>
    <row r="280" spans="1:3" x14ac:dyDescent="0.25">
      <c r="A280" s="2" t="s">
        <v>79</v>
      </c>
      <c r="B280" s="509" t="str">
        <f t="shared" si="15"/>
        <v>Poreikio sąsaja su silpnybėmis ir (arba) grėsmėmis</v>
      </c>
      <c r="C280" s="645">
        <f>'4'!T9</f>
        <v>0</v>
      </c>
    </row>
    <row r="281" spans="1:3" ht="45" x14ac:dyDescent="0.25">
      <c r="A281" s="2" t="s">
        <v>80</v>
      </c>
      <c r="B281" s="509" t="str">
        <f t="shared" si="15"/>
        <v>Poreikio sąsaja su situacijos analizės rodikliais (poreikio dydžio, problemos masto, intervencijos poreikio kiekybinis pagrindimas)</v>
      </c>
      <c r="C281" s="645">
        <f>'4'!T10</f>
        <v>0</v>
      </c>
    </row>
    <row r="282" spans="1:3" ht="30" x14ac:dyDescent="0.25">
      <c r="A282" s="2" t="s">
        <v>81</v>
      </c>
      <c r="B282" s="509" t="str">
        <f t="shared" si="15"/>
        <v>Poreikio sąsaja su aukštesnio lygmens strateginiais dokumentais</v>
      </c>
      <c r="C282" s="645">
        <f>'4'!T11</f>
        <v>0</v>
      </c>
    </row>
    <row r="283" spans="1:3" x14ac:dyDescent="0.25">
      <c r="A283" s="2" t="s">
        <v>82</v>
      </c>
      <c r="B283" s="509" t="str">
        <f t="shared" si="15"/>
        <v>Poreikio sąsaja su VVG teritorijos gyventojų nuomone</v>
      </c>
      <c r="C283" s="645">
        <f>'4'!T12</f>
        <v>0</v>
      </c>
    </row>
    <row r="284" spans="1:3" x14ac:dyDescent="0.25">
      <c r="A284" s="2" t="s">
        <v>83</v>
      </c>
      <c r="B284" s="509" t="str">
        <f t="shared" si="15"/>
        <v>Poreikį tenkinančių VPS priemonių skaičius</v>
      </c>
      <c r="C284" s="646">
        <f>'4'!T13</f>
        <v>0</v>
      </c>
    </row>
    <row r="285" spans="1:3" x14ac:dyDescent="0.25">
      <c r="A285" s="2" t="s">
        <v>84</v>
      </c>
      <c r="B285" s="509" t="str">
        <f t="shared" si="15"/>
        <v>Susijęs nacionalinis poreikis 1</v>
      </c>
      <c r="C285" s="647" t="str">
        <f>'4'!T14</f>
        <v>Pasirinkite</v>
      </c>
    </row>
    <row r="286" spans="1:3" x14ac:dyDescent="0.25">
      <c r="A286" s="2" t="s">
        <v>85</v>
      </c>
      <c r="B286" s="509" t="str">
        <f t="shared" si="15"/>
        <v>Susijęs nacionalinis poreikis 2</v>
      </c>
      <c r="C286" s="647" t="str">
        <f>'4'!T15</f>
        <v>Pasirinkite</v>
      </c>
    </row>
    <row r="287" spans="1:3" x14ac:dyDescent="0.25">
      <c r="A287" s="2" t="s">
        <v>86</v>
      </c>
      <c r="B287" s="509" t="str">
        <f t="shared" si="15"/>
        <v>Susijęs nacionalinis poreikis 3</v>
      </c>
      <c r="C287" s="647" t="str">
        <f>'4'!T16</f>
        <v>Pasirinkite</v>
      </c>
    </row>
    <row r="288" spans="1:3" ht="45" x14ac:dyDescent="0.25">
      <c r="A288" s="2" t="s">
        <v>87</v>
      </c>
      <c r="B288" s="509" t="str">
        <f t="shared" si="15"/>
        <v>Ar poreikis siejasi su rezultato rodikliu R.3 (skaitmeninės technologijos; pilnas rodiklio pavadinimas 6 lape)?</v>
      </c>
      <c r="C288" s="648" t="str">
        <f>'4'!T17</f>
        <v>Ne</v>
      </c>
    </row>
    <row r="289" spans="1:3" ht="30" x14ac:dyDescent="0.25">
      <c r="A289" s="2" t="s">
        <v>88</v>
      </c>
      <c r="B289" s="509" t="str">
        <f t="shared" si="15"/>
        <v>Ar poreikis siejasi su rezultato rodikliu R.37 (darbo vietos; pilnas rodiklio pavadinimas 6 lape)?</v>
      </c>
      <c r="C289" s="648" t="str">
        <f>'4'!T18</f>
        <v>Ne</v>
      </c>
    </row>
    <row r="290" spans="1:3" ht="30" x14ac:dyDescent="0.25">
      <c r="A290" s="2" t="s">
        <v>89</v>
      </c>
      <c r="B290" s="509" t="str">
        <f t="shared" si="15"/>
        <v>Poreikis siejasi su rezultato rodikliu R.39 (kaimo verslai; pilnas rodiklio pavadinimas 6 lape)</v>
      </c>
      <c r="C290" s="648" t="str">
        <f>'4'!T19</f>
        <v>Ne</v>
      </c>
    </row>
    <row r="291" spans="1:3" ht="30" x14ac:dyDescent="0.25">
      <c r="A291" s="2" t="s">
        <v>90</v>
      </c>
      <c r="B291" s="509" t="str">
        <f t="shared" si="15"/>
        <v>Poreikis siejasi su rezultato rodikliu R.41 (paslaugos ir infrastruktūra; pilnas rodiklio pavadinimas 6 lape)</v>
      </c>
      <c r="C291" s="648" t="str">
        <f>'4'!T20</f>
        <v>Ne</v>
      </c>
    </row>
    <row r="292" spans="1:3" ht="30" x14ac:dyDescent="0.25">
      <c r="A292" s="2" t="s">
        <v>91</v>
      </c>
      <c r="B292" s="509" t="str">
        <f t="shared" si="15"/>
        <v>Poreikis siejasi su rezultato rodikliu R.42 (socialinė įtrauktis; pilnas rodiklio pavadinimas 6 lape)</v>
      </c>
      <c r="C292" s="648" t="str">
        <f>'4'!T21</f>
        <v>Ne</v>
      </c>
    </row>
    <row r="293" spans="1:3" x14ac:dyDescent="0.25">
      <c r="B293" s="649"/>
      <c r="C293" s="650"/>
    </row>
    <row r="294" spans="1:3" x14ac:dyDescent="0.25">
      <c r="B294" s="651"/>
      <c r="C294" s="652" t="str">
        <f>'4'!U6</f>
        <v>18 poreikis</v>
      </c>
    </row>
    <row r="295" spans="1:3" x14ac:dyDescent="0.25">
      <c r="A295" s="2" t="s">
        <v>16</v>
      </c>
      <c r="B295" s="509" t="str">
        <f>B278</f>
        <v>Poreikis</v>
      </c>
      <c r="C295" s="644">
        <f>'4'!U7</f>
        <v>0</v>
      </c>
    </row>
    <row r="296" spans="1:3" x14ac:dyDescent="0.25">
      <c r="A296" s="2" t="s">
        <v>17</v>
      </c>
      <c r="B296" s="509" t="str">
        <f t="shared" ref="B296:B309" si="16">B279</f>
        <v>Poreikio sąsaja su stiprybėmis ir (arba) galimybėmis</v>
      </c>
      <c r="C296" s="645">
        <f>'4'!U8</f>
        <v>0</v>
      </c>
    </row>
    <row r="297" spans="1:3" x14ac:dyDescent="0.25">
      <c r="A297" s="2" t="s">
        <v>79</v>
      </c>
      <c r="B297" s="509" t="str">
        <f t="shared" si="16"/>
        <v>Poreikio sąsaja su silpnybėmis ir (arba) grėsmėmis</v>
      </c>
      <c r="C297" s="645">
        <f>'4'!U9</f>
        <v>0</v>
      </c>
    </row>
    <row r="298" spans="1:3" ht="45" x14ac:dyDescent="0.25">
      <c r="A298" s="2" t="s">
        <v>80</v>
      </c>
      <c r="B298" s="509" t="str">
        <f t="shared" si="16"/>
        <v>Poreikio sąsaja su situacijos analizės rodikliais (poreikio dydžio, problemos masto, intervencijos poreikio kiekybinis pagrindimas)</v>
      </c>
      <c r="C298" s="645">
        <f>'4'!U10</f>
        <v>0</v>
      </c>
    </row>
    <row r="299" spans="1:3" ht="30" x14ac:dyDescent="0.25">
      <c r="A299" s="2" t="s">
        <v>81</v>
      </c>
      <c r="B299" s="509" t="str">
        <f t="shared" si="16"/>
        <v>Poreikio sąsaja su aukštesnio lygmens strateginiais dokumentais</v>
      </c>
      <c r="C299" s="645">
        <f>'4'!U11</f>
        <v>0</v>
      </c>
    </row>
    <row r="300" spans="1:3" x14ac:dyDescent="0.25">
      <c r="A300" s="2" t="s">
        <v>82</v>
      </c>
      <c r="B300" s="509" t="str">
        <f t="shared" si="16"/>
        <v>Poreikio sąsaja su VVG teritorijos gyventojų nuomone</v>
      </c>
      <c r="C300" s="645">
        <f>'4'!U12</f>
        <v>0</v>
      </c>
    </row>
    <row r="301" spans="1:3" x14ac:dyDescent="0.25">
      <c r="A301" s="2" t="s">
        <v>83</v>
      </c>
      <c r="B301" s="509" t="str">
        <f t="shared" si="16"/>
        <v>Poreikį tenkinančių VPS priemonių skaičius</v>
      </c>
      <c r="C301" s="646">
        <f>'4'!U13</f>
        <v>0</v>
      </c>
    </row>
    <row r="302" spans="1:3" x14ac:dyDescent="0.25">
      <c r="A302" s="2" t="s">
        <v>84</v>
      </c>
      <c r="B302" s="509" t="str">
        <f t="shared" si="16"/>
        <v>Susijęs nacionalinis poreikis 1</v>
      </c>
      <c r="C302" s="647" t="str">
        <f>'4'!U14</f>
        <v>Pasirinkite</v>
      </c>
    </row>
    <row r="303" spans="1:3" x14ac:dyDescent="0.25">
      <c r="A303" s="2" t="s">
        <v>85</v>
      </c>
      <c r="B303" s="509" t="str">
        <f t="shared" si="16"/>
        <v>Susijęs nacionalinis poreikis 2</v>
      </c>
      <c r="C303" s="647" t="str">
        <f>'4'!U15</f>
        <v>Pasirinkite</v>
      </c>
    </row>
    <row r="304" spans="1:3" x14ac:dyDescent="0.25">
      <c r="A304" s="2" t="s">
        <v>86</v>
      </c>
      <c r="B304" s="509" t="str">
        <f t="shared" si="16"/>
        <v>Susijęs nacionalinis poreikis 3</v>
      </c>
      <c r="C304" s="647" t="str">
        <f>'4'!U16</f>
        <v>Pasirinkite</v>
      </c>
    </row>
    <row r="305" spans="1:3" ht="45" x14ac:dyDescent="0.25">
      <c r="A305" s="2" t="s">
        <v>87</v>
      </c>
      <c r="B305" s="509" t="str">
        <f t="shared" si="16"/>
        <v>Ar poreikis siejasi su rezultato rodikliu R.3 (skaitmeninės technologijos; pilnas rodiklio pavadinimas 6 lape)?</v>
      </c>
      <c r="C305" s="648" t="str">
        <f>'4'!U17</f>
        <v>Ne</v>
      </c>
    </row>
    <row r="306" spans="1:3" ht="30" x14ac:dyDescent="0.25">
      <c r="A306" s="2" t="s">
        <v>88</v>
      </c>
      <c r="B306" s="509" t="str">
        <f t="shared" si="16"/>
        <v>Ar poreikis siejasi su rezultato rodikliu R.37 (darbo vietos; pilnas rodiklio pavadinimas 6 lape)?</v>
      </c>
      <c r="C306" s="648" t="str">
        <f>'4'!U18</f>
        <v>Ne</v>
      </c>
    </row>
    <row r="307" spans="1:3" ht="30" x14ac:dyDescent="0.25">
      <c r="A307" s="2" t="s">
        <v>89</v>
      </c>
      <c r="B307" s="509" t="str">
        <f t="shared" si="16"/>
        <v>Poreikis siejasi su rezultato rodikliu R.39 (kaimo verslai; pilnas rodiklio pavadinimas 6 lape)</v>
      </c>
      <c r="C307" s="648" t="str">
        <f>'4'!U19</f>
        <v>Ne</v>
      </c>
    </row>
    <row r="308" spans="1:3" ht="30" x14ac:dyDescent="0.25">
      <c r="A308" s="2" t="s">
        <v>90</v>
      </c>
      <c r="B308" s="509" t="str">
        <f t="shared" si="16"/>
        <v>Poreikis siejasi su rezultato rodikliu R.41 (paslaugos ir infrastruktūra; pilnas rodiklio pavadinimas 6 lape)</v>
      </c>
      <c r="C308" s="648" t="str">
        <f>'4'!U20</f>
        <v>Ne</v>
      </c>
    </row>
    <row r="309" spans="1:3" ht="30" x14ac:dyDescent="0.25">
      <c r="A309" s="2" t="s">
        <v>91</v>
      </c>
      <c r="B309" s="509" t="str">
        <f t="shared" si="16"/>
        <v>Poreikis siejasi su rezultato rodikliu R.42 (socialinė įtrauktis; pilnas rodiklio pavadinimas 6 lape)</v>
      </c>
      <c r="C309" s="648" t="str">
        <f>'4'!U21</f>
        <v>Ne</v>
      </c>
    </row>
    <row r="310" spans="1:3" x14ac:dyDescent="0.25">
      <c r="B310" s="649"/>
      <c r="C310" s="650"/>
    </row>
    <row r="311" spans="1:3" x14ac:dyDescent="0.25">
      <c r="B311" s="651"/>
      <c r="C311" s="652" t="str">
        <f>'4'!V6</f>
        <v>19 poreikis</v>
      </c>
    </row>
    <row r="312" spans="1:3" x14ac:dyDescent="0.25">
      <c r="A312" s="2" t="s">
        <v>16</v>
      </c>
      <c r="B312" s="509" t="str">
        <f>B295</f>
        <v>Poreikis</v>
      </c>
      <c r="C312" s="644">
        <f>'4'!V7</f>
        <v>0</v>
      </c>
    </row>
    <row r="313" spans="1:3" x14ac:dyDescent="0.25">
      <c r="A313" s="2" t="s">
        <v>17</v>
      </c>
      <c r="B313" s="509" t="str">
        <f t="shared" ref="B313:B326" si="17">B296</f>
        <v>Poreikio sąsaja su stiprybėmis ir (arba) galimybėmis</v>
      </c>
      <c r="C313" s="645">
        <f>'4'!V8</f>
        <v>0</v>
      </c>
    </row>
    <row r="314" spans="1:3" x14ac:dyDescent="0.25">
      <c r="A314" s="2" t="s">
        <v>79</v>
      </c>
      <c r="B314" s="509" t="str">
        <f t="shared" si="17"/>
        <v>Poreikio sąsaja su silpnybėmis ir (arba) grėsmėmis</v>
      </c>
      <c r="C314" s="645">
        <f>'4'!V9</f>
        <v>0</v>
      </c>
    </row>
    <row r="315" spans="1:3" ht="45" x14ac:dyDescent="0.25">
      <c r="A315" s="2" t="s">
        <v>80</v>
      </c>
      <c r="B315" s="509" t="str">
        <f t="shared" si="17"/>
        <v>Poreikio sąsaja su situacijos analizės rodikliais (poreikio dydžio, problemos masto, intervencijos poreikio kiekybinis pagrindimas)</v>
      </c>
      <c r="C315" s="645">
        <f>'4'!V10</f>
        <v>0</v>
      </c>
    </row>
    <row r="316" spans="1:3" ht="30" x14ac:dyDescent="0.25">
      <c r="A316" s="2" t="s">
        <v>81</v>
      </c>
      <c r="B316" s="509" t="str">
        <f t="shared" si="17"/>
        <v>Poreikio sąsaja su aukštesnio lygmens strateginiais dokumentais</v>
      </c>
      <c r="C316" s="645">
        <f>'4'!V11</f>
        <v>0</v>
      </c>
    </row>
    <row r="317" spans="1:3" x14ac:dyDescent="0.25">
      <c r="A317" s="2" t="s">
        <v>82</v>
      </c>
      <c r="B317" s="509" t="str">
        <f t="shared" si="17"/>
        <v>Poreikio sąsaja su VVG teritorijos gyventojų nuomone</v>
      </c>
      <c r="C317" s="645">
        <f>'4'!V12</f>
        <v>0</v>
      </c>
    </row>
    <row r="318" spans="1:3" x14ac:dyDescent="0.25">
      <c r="A318" s="2" t="s">
        <v>83</v>
      </c>
      <c r="B318" s="509" t="str">
        <f t="shared" si="17"/>
        <v>Poreikį tenkinančių VPS priemonių skaičius</v>
      </c>
      <c r="C318" s="646">
        <f>'4'!V13</f>
        <v>0</v>
      </c>
    </row>
    <row r="319" spans="1:3" x14ac:dyDescent="0.25">
      <c r="A319" s="2" t="s">
        <v>84</v>
      </c>
      <c r="B319" s="509" t="str">
        <f t="shared" si="17"/>
        <v>Susijęs nacionalinis poreikis 1</v>
      </c>
      <c r="C319" s="647" t="str">
        <f>'4'!V14</f>
        <v>Pasirinkite</v>
      </c>
    </row>
    <row r="320" spans="1:3" x14ac:dyDescent="0.25">
      <c r="A320" s="2" t="s">
        <v>85</v>
      </c>
      <c r="B320" s="509" t="str">
        <f t="shared" si="17"/>
        <v>Susijęs nacionalinis poreikis 2</v>
      </c>
      <c r="C320" s="647" t="str">
        <f>'4'!V15</f>
        <v>Pasirinkite</v>
      </c>
    </row>
    <row r="321" spans="1:3" x14ac:dyDescent="0.25">
      <c r="A321" s="2" t="s">
        <v>86</v>
      </c>
      <c r="B321" s="509" t="str">
        <f t="shared" si="17"/>
        <v>Susijęs nacionalinis poreikis 3</v>
      </c>
      <c r="C321" s="647" t="str">
        <f>'4'!V16</f>
        <v>Pasirinkite</v>
      </c>
    </row>
    <row r="322" spans="1:3" ht="45" x14ac:dyDescent="0.25">
      <c r="A322" s="2" t="s">
        <v>87</v>
      </c>
      <c r="B322" s="509" t="str">
        <f t="shared" si="17"/>
        <v>Ar poreikis siejasi su rezultato rodikliu R.3 (skaitmeninės technologijos; pilnas rodiklio pavadinimas 6 lape)?</v>
      </c>
      <c r="C322" s="648" t="str">
        <f>'4'!V17</f>
        <v>Ne</v>
      </c>
    </row>
    <row r="323" spans="1:3" ht="30" x14ac:dyDescent="0.25">
      <c r="A323" s="2" t="s">
        <v>88</v>
      </c>
      <c r="B323" s="509" t="str">
        <f t="shared" si="17"/>
        <v>Ar poreikis siejasi su rezultato rodikliu R.37 (darbo vietos; pilnas rodiklio pavadinimas 6 lape)?</v>
      </c>
      <c r="C323" s="648" t="str">
        <f>'4'!V18</f>
        <v>Ne</v>
      </c>
    </row>
    <row r="324" spans="1:3" ht="30" x14ac:dyDescent="0.25">
      <c r="A324" s="2" t="s">
        <v>89</v>
      </c>
      <c r="B324" s="509" t="str">
        <f t="shared" si="17"/>
        <v>Poreikis siejasi su rezultato rodikliu R.39 (kaimo verslai; pilnas rodiklio pavadinimas 6 lape)</v>
      </c>
      <c r="C324" s="648" t="str">
        <f>'4'!V19</f>
        <v>Ne</v>
      </c>
    </row>
    <row r="325" spans="1:3" ht="30" x14ac:dyDescent="0.25">
      <c r="A325" s="2" t="s">
        <v>90</v>
      </c>
      <c r="B325" s="509" t="str">
        <f t="shared" si="17"/>
        <v>Poreikis siejasi su rezultato rodikliu R.41 (paslaugos ir infrastruktūra; pilnas rodiklio pavadinimas 6 lape)</v>
      </c>
      <c r="C325" s="648" t="str">
        <f>'4'!V20</f>
        <v>Ne</v>
      </c>
    </row>
    <row r="326" spans="1:3" ht="30" x14ac:dyDescent="0.25">
      <c r="A326" s="2" t="s">
        <v>91</v>
      </c>
      <c r="B326" s="509" t="str">
        <f t="shared" si="17"/>
        <v>Poreikis siejasi su rezultato rodikliu R.42 (socialinė įtrauktis; pilnas rodiklio pavadinimas 6 lape)</v>
      </c>
      <c r="C326" s="648" t="str">
        <f>'4'!V21</f>
        <v>Ne</v>
      </c>
    </row>
    <row r="327" spans="1:3" x14ac:dyDescent="0.25">
      <c r="B327" s="649"/>
      <c r="C327" s="650"/>
    </row>
    <row r="328" spans="1:3" x14ac:dyDescent="0.25">
      <c r="B328" s="651"/>
      <c r="C328" s="652" t="str">
        <f>'4'!W6</f>
        <v>20 poreikis</v>
      </c>
    </row>
    <row r="329" spans="1:3" x14ac:dyDescent="0.25">
      <c r="A329" s="2" t="s">
        <v>16</v>
      </c>
      <c r="B329" s="509" t="str">
        <f>B312</f>
        <v>Poreikis</v>
      </c>
      <c r="C329" s="644">
        <f>'4'!W7</f>
        <v>0</v>
      </c>
    </row>
    <row r="330" spans="1:3" x14ac:dyDescent="0.25">
      <c r="A330" s="2" t="s">
        <v>17</v>
      </c>
      <c r="B330" s="509" t="str">
        <f t="shared" ref="B330:B343" si="18">B313</f>
        <v>Poreikio sąsaja su stiprybėmis ir (arba) galimybėmis</v>
      </c>
      <c r="C330" s="645">
        <f>'4'!W8</f>
        <v>0</v>
      </c>
    </row>
    <row r="331" spans="1:3" x14ac:dyDescent="0.25">
      <c r="A331" s="2" t="s">
        <v>79</v>
      </c>
      <c r="B331" s="509" t="str">
        <f t="shared" si="18"/>
        <v>Poreikio sąsaja su silpnybėmis ir (arba) grėsmėmis</v>
      </c>
      <c r="C331" s="645">
        <f>'4'!W9</f>
        <v>0</v>
      </c>
    </row>
    <row r="332" spans="1:3" ht="45" x14ac:dyDescent="0.25">
      <c r="A332" s="2" t="s">
        <v>80</v>
      </c>
      <c r="B332" s="509" t="str">
        <f t="shared" si="18"/>
        <v>Poreikio sąsaja su situacijos analizės rodikliais (poreikio dydžio, problemos masto, intervencijos poreikio kiekybinis pagrindimas)</v>
      </c>
      <c r="C332" s="645">
        <f>'4'!W10</f>
        <v>0</v>
      </c>
    </row>
    <row r="333" spans="1:3" ht="30" x14ac:dyDescent="0.25">
      <c r="A333" s="2" t="s">
        <v>81</v>
      </c>
      <c r="B333" s="509" t="str">
        <f t="shared" si="18"/>
        <v>Poreikio sąsaja su aukštesnio lygmens strateginiais dokumentais</v>
      </c>
      <c r="C333" s="645">
        <f>'4'!W11</f>
        <v>0</v>
      </c>
    </row>
    <row r="334" spans="1:3" x14ac:dyDescent="0.25">
      <c r="A334" s="2" t="s">
        <v>82</v>
      </c>
      <c r="B334" s="509" t="str">
        <f t="shared" si="18"/>
        <v>Poreikio sąsaja su VVG teritorijos gyventojų nuomone</v>
      </c>
      <c r="C334" s="645">
        <f>'4'!W12</f>
        <v>0</v>
      </c>
    </row>
    <row r="335" spans="1:3" x14ac:dyDescent="0.25">
      <c r="A335" s="2" t="s">
        <v>83</v>
      </c>
      <c r="B335" s="509" t="str">
        <f t="shared" si="18"/>
        <v>Poreikį tenkinančių VPS priemonių skaičius</v>
      </c>
      <c r="C335" s="646">
        <f>'4'!W13</f>
        <v>0</v>
      </c>
    </row>
    <row r="336" spans="1:3" x14ac:dyDescent="0.25">
      <c r="A336" s="2" t="s">
        <v>84</v>
      </c>
      <c r="B336" s="509" t="str">
        <f t="shared" si="18"/>
        <v>Susijęs nacionalinis poreikis 1</v>
      </c>
      <c r="C336" s="647" t="str">
        <f>'4'!W14</f>
        <v>Pasirinkite</v>
      </c>
    </row>
    <row r="337" spans="1:3" x14ac:dyDescent="0.25">
      <c r="A337" s="2" t="s">
        <v>85</v>
      </c>
      <c r="B337" s="509" t="str">
        <f t="shared" si="18"/>
        <v>Susijęs nacionalinis poreikis 2</v>
      </c>
      <c r="C337" s="647" t="str">
        <f>'4'!W15</f>
        <v>Pasirinkite</v>
      </c>
    </row>
    <row r="338" spans="1:3" x14ac:dyDescent="0.25">
      <c r="A338" s="2" t="s">
        <v>86</v>
      </c>
      <c r="B338" s="509" t="str">
        <f t="shared" si="18"/>
        <v>Susijęs nacionalinis poreikis 3</v>
      </c>
      <c r="C338" s="647" t="str">
        <f>'4'!W16</f>
        <v>Pasirinkite</v>
      </c>
    </row>
    <row r="339" spans="1:3" ht="45" x14ac:dyDescent="0.25">
      <c r="A339" s="2" t="s">
        <v>87</v>
      </c>
      <c r="B339" s="509" t="str">
        <f t="shared" si="18"/>
        <v>Ar poreikis siejasi su rezultato rodikliu R.3 (skaitmeninės technologijos; pilnas rodiklio pavadinimas 6 lape)?</v>
      </c>
      <c r="C339" s="648" t="str">
        <f>'4'!W17</f>
        <v>Ne</v>
      </c>
    </row>
    <row r="340" spans="1:3" ht="30" x14ac:dyDescent="0.25">
      <c r="A340" s="2" t="s">
        <v>88</v>
      </c>
      <c r="B340" s="509" t="str">
        <f t="shared" si="18"/>
        <v>Ar poreikis siejasi su rezultato rodikliu R.37 (darbo vietos; pilnas rodiklio pavadinimas 6 lape)?</v>
      </c>
      <c r="C340" s="648" t="str">
        <f>'4'!W18</f>
        <v>Ne</v>
      </c>
    </row>
    <row r="341" spans="1:3" ht="30" x14ac:dyDescent="0.25">
      <c r="A341" s="2" t="s">
        <v>89</v>
      </c>
      <c r="B341" s="509" t="str">
        <f t="shared" si="18"/>
        <v>Poreikis siejasi su rezultato rodikliu R.39 (kaimo verslai; pilnas rodiklio pavadinimas 6 lape)</v>
      </c>
      <c r="C341" s="648" t="str">
        <f>'4'!W19</f>
        <v>Ne</v>
      </c>
    </row>
    <row r="342" spans="1:3" ht="30" x14ac:dyDescent="0.25">
      <c r="A342" s="2" t="s">
        <v>90</v>
      </c>
      <c r="B342" s="509" t="str">
        <f t="shared" si="18"/>
        <v>Poreikis siejasi su rezultato rodikliu R.41 (paslaugos ir infrastruktūra; pilnas rodiklio pavadinimas 6 lape)</v>
      </c>
      <c r="C342" s="648" t="str">
        <f>'4'!W20</f>
        <v>Ne</v>
      </c>
    </row>
    <row r="343" spans="1:3" ht="30.75" thickBot="1" x14ac:dyDescent="0.3">
      <c r="A343" s="2" t="s">
        <v>91</v>
      </c>
      <c r="B343" s="516" t="str">
        <f t="shared" si="18"/>
        <v>Poreikis siejasi su rezultato rodikliu R.42 (socialinė įtrauktis; pilnas rodiklio pavadinimas 6 lape)</v>
      </c>
      <c r="C343" s="653" t="str">
        <f>'4'!W21</f>
        <v>Ne</v>
      </c>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FFE1-FDF9-487F-8504-4B51BA4DE65E}">
  <sheetPr>
    <tabColor theme="9"/>
  </sheetPr>
  <dimension ref="A1:E1543"/>
  <sheetViews>
    <sheetView zoomScaleNormal="100" workbookViewId="0">
      <selection activeCell="B5" sqref="B5:C696"/>
    </sheetView>
  </sheetViews>
  <sheetFormatPr defaultColWidth="9.140625" defaultRowHeight="15" x14ac:dyDescent="0.25"/>
  <cols>
    <col min="1" max="1" width="8.7109375" style="607" customWidth="1"/>
    <col min="2" max="2" width="50.7109375" style="1" customWidth="1"/>
    <col min="3" max="3" width="50.7109375" style="383" customWidth="1"/>
    <col min="4" max="16384" width="9.140625" style="13"/>
  </cols>
  <sheetData>
    <row r="1" spans="1:5" s="113" customFormat="1" ht="18.75" x14ac:dyDescent="0.25">
      <c r="A1" s="116" t="str">
        <f>'10'!A1</f>
        <v>10.</v>
      </c>
      <c r="B1" s="116" t="str">
        <f>'10'!B1</f>
        <v>VPS priemonių aprašymas</v>
      </c>
      <c r="E1" s="108" t="s">
        <v>1512</v>
      </c>
    </row>
    <row r="2" spans="1:5" customFormat="1" x14ac:dyDescent="0.25">
      <c r="C2" s="153"/>
      <c r="E2" s="605" t="s">
        <v>1612</v>
      </c>
    </row>
    <row r="3" spans="1:5" x14ac:dyDescent="0.25">
      <c r="A3" s="1"/>
      <c r="B3" s="140" t="s">
        <v>1272</v>
      </c>
      <c r="C3" s="608" t="str">
        <f>'1'!C8</f>
        <v>RASE</v>
      </c>
      <c r="E3" s="606" t="s">
        <v>1640</v>
      </c>
    </row>
    <row r="4" spans="1:5" customFormat="1" ht="15.75" thickBot="1" x14ac:dyDescent="0.3">
      <c r="C4" s="153"/>
      <c r="E4" s="605" t="s">
        <v>1639</v>
      </c>
    </row>
    <row r="5" spans="1:5" x14ac:dyDescent="0.25">
      <c r="A5" s="1"/>
      <c r="B5" s="668"/>
      <c r="C5" s="669" t="str">
        <f>'10'!D6</f>
        <v>1 priemonė</v>
      </c>
    </row>
    <row r="6" spans="1:5" ht="30" x14ac:dyDescent="0.25">
      <c r="A6" s="2" t="s">
        <v>188</v>
      </c>
      <c r="B6" s="509" t="str">
        <f>'10'!B7</f>
        <v>Priemonės pavadinimas</v>
      </c>
      <c r="C6" s="670" t="str">
        <f>'10'!D7</f>
        <v>Ekonominės rajono plėtros skatinimas, kuriant naujus verslus rajone</v>
      </c>
    </row>
    <row r="7" spans="1:5" x14ac:dyDescent="0.25">
      <c r="A7" s="2" t="s">
        <v>189</v>
      </c>
      <c r="B7" s="671" t="str">
        <f>'10'!B8</f>
        <v>Priemonės rūšis</v>
      </c>
      <c r="C7" s="670" t="str">
        <f>'10'!D8</f>
        <v>Ne žemės ūkio verslo pradžia</v>
      </c>
    </row>
    <row r="8" spans="1:5" ht="30" x14ac:dyDescent="0.25">
      <c r="A8" s="2" t="s">
        <v>190</v>
      </c>
      <c r="B8" s="671" t="str">
        <f>'10'!B9</f>
        <v>VVG teritorijos poreikių, kuriuos tenkina priemonė, skaičius</v>
      </c>
      <c r="C8" s="670">
        <f>'10'!D9</f>
        <v>1</v>
      </c>
    </row>
    <row r="9" spans="1:5" x14ac:dyDescent="0.25">
      <c r="A9" s="2" t="s">
        <v>191</v>
      </c>
      <c r="B9" s="671" t="str">
        <f>'10'!B10</f>
        <v>BŽŪP tikslų, kuriuos įgyvendina priemonė, skaičius</v>
      </c>
      <c r="C9" s="670">
        <f>'10'!D10</f>
        <v>1</v>
      </c>
    </row>
    <row r="10" spans="1:5" ht="60" x14ac:dyDescent="0.25">
      <c r="A10" s="2" t="s">
        <v>192</v>
      </c>
      <c r="B10" s="671" t="str">
        <f>'10'!B11</f>
        <v>Pagrindinis BŽŪP tikslas, kurį įgyvendina VPS priemonė</v>
      </c>
      <c r="C10" s="672" t="str">
        <f>'10'!D11</f>
        <v>SO8. Skatinti užimtumą, augimą, lyčių lygybę, įskaitant moterų dalyvavimą ūkininkavimo veikloje, socialinę įtrauktį ir vietos plėtrą kaimo vietovėse, įskaitant žiedinę bioekonomiką ir tvarią miškininkystę</v>
      </c>
    </row>
    <row r="11" spans="1:5" ht="30" x14ac:dyDescent="0.25">
      <c r="A11" s="2" t="s">
        <v>193</v>
      </c>
      <c r="B11" s="673" t="str">
        <f>'10'!B12</f>
        <v>Ar priemonė prisideda prie 4 konkretaus BŽŪP tikslo? (tikslas nurodytas 5 lape)</v>
      </c>
      <c r="C11" s="674" t="str">
        <f>'10'!D12</f>
        <v>Ne</v>
      </c>
    </row>
    <row r="12" spans="1:5" ht="30" x14ac:dyDescent="0.25">
      <c r="A12" s="2" t="s">
        <v>194</v>
      </c>
      <c r="B12" s="673" t="str">
        <f>'10'!B13</f>
        <v>Ar priemonė prisideda prie 5 konkretaus BŽŪP tikslo? (tikslas nurodytas 5 lape)</v>
      </c>
      <c r="C12" s="674" t="str">
        <f>'10'!D13</f>
        <v>Ne</v>
      </c>
    </row>
    <row r="13" spans="1:5" ht="30" x14ac:dyDescent="0.25">
      <c r="A13" s="2" t="s">
        <v>195</v>
      </c>
      <c r="B13" s="673" t="str">
        <f>'10'!B14</f>
        <v>Ar priemonė prisideda prie 6 konkretaus BŽŪP tikslo? (tikslas nurodytas 5 lape)</v>
      </c>
      <c r="C13" s="674" t="str">
        <f>'10'!D14</f>
        <v>Ne</v>
      </c>
    </row>
    <row r="14" spans="1:5" ht="30" x14ac:dyDescent="0.25">
      <c r="A14" s="2" t="s">
        <v>196</v>
      </c>
      <c r="B14" s="673" t="str">
        <f>'10'!B15</f>
        <v>Ar priemonė prisideda prie 9 konkretaus BŽŪP tikslo? (tikslas nurodytas 5 lape)</v>
      </c>
      <c r="C14" s="674" t="str">
        <f>'10'!D15</f>
        <v>Ne</v>
      </c>
    </row>
    <row r="15" spans="1:5" x14ac:dyDescent="0.25">
      <c r="A15" s="2" t="s">
        <v>94</v>
      </c>
      <c r="B15" s="675" t="str">
        <f>'10'!B16</f>
        <v>A dalis. Priemonės intervencijos logika:</v>
      </c>
      <c r="C15" s="676"/>
    </row>
    <row r="16" spans="1:5" ht="285" x14ac:dyDescent="0.25">
      <c r="A16" s="2" t="s">
        <v>197</v>
      </c>
      <c r="B16" s="673" t="str">
        <f>'10'!B17</f>
        <v>Priemonės tikslas, ryšys su pagrindiniu BŽŪP tikslu ir VVG teritorijos poreikiais (problemomis ir (arba) potencialu), ryšys su VPS tema (jei taikoma)</v>
      </c>
      <c r="C16" s="677" t="str">
        <f>'10'!D17</f>
        <v>Priemonės tikslas – skatinti ekonominę rajono plėtrą, vietos verslo iniciatyvas ir naujų darbų vietų kūrimąsi. Priemonė siejasi su BŽŪP tikslu SO8, kadangi bus skatinama vietos plėtra kaimo vietovėse, bioekonomikos verslų kūrimąsis, bei gyventojų užimtumas. Be kita ko bus mažinamas rajono nedarbas ir atliepia į vietos gyventojų poreikius – kurti naujas darbo vietas. 
Šia priemone siekiama prisidėti prie rajono ekonominio augimo, naujų darbo vietų kūrimo  (R.37), naujų verslo įmonių, įskaitant bioekonomikos verslus, kūrimo (R.39). Taip pat sudaryti palankesnes sąlygas vietos gyventojams naudotis įvairiomis paslaugomis (R.41)
VVG teritorija turi potencialo šiai priemonei įgyvendinti, nes didžioji dalis rajono gyventojų – jauni, darbingo amžiaus, kaimo vietovėse jaučiamas įvairių paslaugų trūkumas, o vietos gyventojai išreiškė poreikį kurti naujas darbo vietas, mažinant nedarbą.</v>
      </c>
    </row>
    <row r="17" spans="1:3" ht="135" x14ac:dyDescent="0.25">
      <c r="A17" s="2" t="s">
        <v>198</v>
      </c>
      <c r="B17" s="671" t="str">
        <f>'10'!B18</f>
        <v>Pokytis, kurio siekiama VPS priemone</v>
      </c>
      <c r="C17" s="677" t="str">
        <f>'10'!D18</f>
        <v>Ši priemonė prisideda prie VPS poreikio – skatinti ekonominę plėtrą, kuriant darbo vietas, plečiant paslaugų spektrą, diegiant inovacijas, skaitmeninimą; turizmui palankios aplinkos plėtojimas – tenkinimo,  kadangi kuriant naujus verslus bus paskatinta ekonominė plėtra, sukurtos naujos darbo vietos, išplėstas teikiamų paslaugų spektras rajone, užtikrinta turizmui palankios aplinkos plėtra. Pokyčių kiekybiniai rodikliai pateikti 14-oje lentelėje.</v>
      </c>
    </row>
    <row r="18" spans="1:3" ht="30" x14ac:dyDescent="0.25">
      <c r="A18" s="2" t="s">
        <v>199</v>
      </c>
      <c r="B18" s="509" t="str">
        <f>'10'!B19</f>
        <v>Kaip priemonė prisidės prie horizontalaus tikslo d įgyvendinimo? (pildoma, jei taikoma)</v>
      </c>
      <c r="C18" s="677" t="str">
        <f>'10'!D19</f>
        <v>Netaikoma</v>
      </c>
    </row>
    <row r="19" spans="1:3" ht="30" x14ac:dyDescent="0.25">
      <c r="A19" s="2" t="s">
        <v>200</v>
      </c>
      <c r="B19" s="509" t="str">
        <f>'10'!B20</f>
        <v>Kaip priemonė prisidės prie horizontalaus tikslo e įgyvendinimo? (pildoma, jei taikoma)</v>
      </c>
      <c r="C19" s="677" t="str">
        <f>'10'!D20</f>
        <v>Netaikoma</v>
      </c>
    </row>
    <row r="20" spans="1:3" ht="30" x14ac:dyDescent="0.25">
      <c r="A20" s="2" t="s">
        <v>201</v>
      </c>
      <c r="B20" s="509" t="str">
        <f>'10'!B21</f>
        <v>Kaip priemonė prisidės prie horizontalaus tikslo f įgyvendinimo? (pildoma, jei taikoma)</v>
      </c>
      <c r="C20" s="677" t="str">
        <f>'10'!D21</f>
        <v>Netaikoma</v>
      </c>
    </row>
    <row r="21" spans="1:3" ht="30" x14ac:dyDescent="0.25">
      <c r="A21" s="2" t="s">
        <v>202</v>
      </c>
      <c r="B21" s="509" t="str">
        <f>'10'!B22</f>
        <v>Kaip priemonė prisidės prie horizontalaus tikslo i įgyvendinimo? (pildoma, jei taikoma)</v>
      </c>
      <c r="C21" s="677" t="str">
        <f>'10'!D22</f>
        <v>Netaikoma</v>
      </c>
    </row>
    <row r="22" spans="1:3" ht="30" x14ac:dyDescent="0.25">
      <c r="A22" s="2" t="s">
        <v>203</v>
      </c>
      <c r="B22" s="675" t="str">
        <f>'10'!B23</f>
        <v>B dalis. Pareiškėjų ir projektų tinkamumo sąlygos, projektų atrankos principai:</v>
      </c>
      <c r="C22" s="676"/>
    </row>
    <row r="23" spans="1:3" ht="90" x14ac:dyDescent="0.25">
      <c r="A23" s="2" t="s">
        <v>204</v>
      </c>
      <c r="B23" s="509" t="str">
        <f>'10'!B24</f>
        <v>Pagal priemonę remiamos veiklos</v>
      </c>
      <c r="C23" s="677" t="str">
        <f>'10'!D24</f>
        <v>Parama teikiama kurti verslus įvairiai ne žemės ūkio veiklai, produktų gamybai, apdorojimui, perdirbimui, jų pardavimui, taip pat socialinių ir kitų paslaugų teikimui, įskaitant paslaugas žemės ūkiui; aktyvaus poilsio ir kitos turizmo organizavimo veiklos vykdymui. Turi būti kuriamos naujos DV</v>
      </c>
    </row>
    <row r="24" spans="1:3" ht="45" x14ac:dyDescent="0.25">
      <c r="A24" s="2" t="s">
        <v>205</v>
      </c>
      <c r="B24" s="671" t="str">
        <f>'10'!B25</f>
        <v>Tinkami pareiškėjai ir partneriai (jei taikomas reikalavimas projektus įgyvendinti su partneriais)</v>
      </c>
      <c r="C24" s="677" t="str">
        <f>'10'!D25</f>
        <v>Fiziniai ir juridiniai asmenys: ūkininkas ar kitas fizinis asmuo, labai maža įmonė, maža įmonė, kurie registruoti ir veiklą vykdo VVG teritorijoje</v>
      </c>
    </row>
    <row r="25" spans="1:3" ht="30" x14ac:dyDescent="0.25">
      <c r="A25" s="2" t="s">
        <v>206</v>
      </c>
      <c r="B25" s="671" t="str">
        <f>'10'!B26</f>
        <v>Priemonės tikslinė grupė (pildoma, jei nesutampa su tinkamais pareiškėjais ir (arba) partneriais)</v>
      </c>
      <c r="C25" s="677">
        <f>'10'!D26</f>
        <v>0</v>
      </c>
    </row>
    <row r="26" spans="1:3" x14ac:dyDescent="0.25">
      <c r="A26" s="2" t="s">
        <v>725</v>
      </c>
      <c r="B26" s="509" t="str">
        <f>'10'!B27</f>
        <v>Tinkamumo sąlygos pareiškėjams ir projektams</v>
      </c>
      <c r="C26" s="677" t="str">
        <f>'10'!D27</f>
        <v>Sąlygos nustatytos SP ir VP administravimo taisyklėse</v>
      </c>
    </row>
    <row r="27" spans="1:3" ht="60" x14ac:dyDescent="0.25">
      <c r="A27" s="2" t="s">
        <v>726</v>
      </c>
      <c r="B27" s="673" t="str">
        <f>'10'!B28</f>
        <v>Projektų atrankos principai</v>
      </c>
      <c r="C27" s="677" t="str">
        <f>'10'!D28</f>
        <v>1. Didesnis naujai sukurtų darbo vietų skaičius;
2. Darbo vietos kuriamos jauniems (iki 40 metų) asmenims;
3. Projekto įgyvendinimo metu kuriamos paslaugos</v>
      </c>
    </row>
    <row r="28" spans="1:3" x14ac:dyDescent="0.25">
      <c r="A28" s="2" t="s">
        <v>727</v>
      </c>
      <c r="B28" s="509" t="str">
        <f>'10'!B29</f>
        <v>Planuojamų kvietimų teikti paraiškas skaičius</v>
      </c>
      <c r="C28" s="670">
        <f>'10'!D29</f>
        <v>2</v>
      </c>
    </row>
    <row r="29" spans="1:3" x14ac:dyDescent="0.25">
      <c r="A29" s="2" t="s">
        <v>728</v>
      </c>
      <c r="B29" s="651" t="str">
        <f>'10'!B30</f>
        <v>C dalis. Paramos dydžiai:</v>
      </c>
      <c r="C29" s="676"/>
    </row>
    <row r="30" spans="1:3" x14ac:dyDescent="0.25">
      <c r="A30" s="2" t="s">
        <v>729</v>
      </c>
      <c r="B30" s="509" t="str">
        <f>'10'!B31</f>
        <v>Didžiausia paramos suma vietos projektui, Eur</v>
      </c>
      <c r="C30" s="677">
        <f>'10'!D31</f>
        <v>50000</v>
      </c>
    </row>
    <row r="31" spans="1:3" x14ac:dyDescent="0.25">
      <c r="A31" s="2" t="s">
        <v>730</v>
      </c>
      <c r="B31" s="509" t="str">
        <f>'10'!B32</f>
        <v xml:space="preserve">Paramos lyginamoji dalis, proc. </v>
      </c>
      <c r="C31" s="677" t="str">
        <f>'10'!D32</f>
        <v>iki 65 proc.</v>
      </c>
    </row>
    <row r="32" spans="1:3" x14ac:dyDescent="0.25">
      <c r="A32" s="2" t="s">
        <v>731</v>
      </c>
      <c r="B32" s="509" t="str">
        <f>'10'!B33</f>
        <v>Planuojama paramos suma priemonei, Eur</v>
      </c>
      <c r="C32" s="678">
        <f>'10'!D33</f>
        <v>200000</v>
      </c>
    </row>
    <row r="33" spans="1:3" x14ac:dyDescent="0.25">
      <c r="A33" s="2" t="s">
        <v>732</v>
      </c>
      <c r="B33" s="509" t="str">
        <f>'10'!B34</f>
        <v>Planuojama paremti projektų (rodiklis L700)</v>
      </c>
      <c r="C33" s="679">
        <f>'10'!D34</f>
        <v>4</v>
      </c>
    </row>
    <row r="34" spans="1:3" x14ac:dyDescent="0.25">
      <c r="A34" s="2" t="s">
        <v>733</v>
      </c>
      <c r="B34" s="509" t="str">
        <f>'10'!B35</f>
        <v>Paaiškinimas, kaip nustatyta rodiklio L700 reikšmė</v>
      </c>
      <c r="C34" s="677" t="str">
        <f>'10'!D35</f>
        <v>Pagal maksimalią paramos sumą.</v>
      </c>
    </row>
    <row r="35" spans="1:3" ht="30" x14ac:dyDescent="0.25">
      <c r="A35" s="2" t="s">
        <v>734</v>
      </c>
      <c r="B35" s="651" t="str">
        <f>'10'!B36</f>
        <v>D dalis. Priemonės indėlis į ES ir nacionalinių horizontaliųjų principų įgyvendinimą:</v>
      </c>
      <c r="C35" s="676"/>
    </row>
    <row r="36" spans="1:3" x14ac:dyDescent="0.25">
      <c r="A36" s="2" t="s">
        <v>735</v>
      </c>
      <c r="B36" s="680" t="str">
        <f>'10'!B37</f>
        <v>Subregioninės vietovės principas:</v>
      </c>
      <c r="C36" s="676"/>
    </row>
    <row r="37" spans="1:3" ht="30" x14ac:dyDescent="0.25">
      <c r="A37" s="2" t="s">
        <v>736</v>
      </c>
      <c r="B37" s="509" t="str">
        <f>'10'!B38</f>
        <v>Ar siekiama, kad pagal priemonę finansuojami projektai apimtų visas VVG teritorijos seniūnijas?</v>
      </c>
      <c r="C37" s="672" t="str">
        <f>'10'!D38</f>
        <v>Ne</v>
      </c>
    </row>
    <row r="38" spans="1:3" ht="30" x14ac:dyDescent="0.25">
      <c r="A38" s="2" t="s">
        <v>737</v>
      </c>
      <c r="B38" s="509" t="str">
        <f>'10'!B39</f>
        <v>Pasirinkimo pagrindimas</v>
      </c>
      <c r="C38" s="677" t="str">
        <f>'10'!D39</f>
        <v>Nėra galimybės to padaryti, nes suplanuoti 4 VP, o seniūnijų yra - 11.</v>
      </c>
    </row>
    <row r="39" spans="1:3" x14ac:dyDescent="0.25">
      <c r="A39" s="2" t="s">
        <v>738</v>
      </c>
      <c r="B39" s="680" t="str">
        <f>'10'!B40</f>
        <v>Partnerystės principas:</v>
      </c>
      <c r="C39" s="676"/>
    </row>
    <row r="40" spans="1:3" ht="30" x14ac:dyDescent="0.25">
      <c r="A40" s="2" t="s">
        <v>739</v>
      </c>
      <c r="B40" s="509" t="str">
        <f>'10'!B41</f>
        <v>Ar siekiama, kad pagal priemonę finansuojami projektai būtų vykdomi su partneriais?</v>
      </c>
      <c r="C40" s="672" t="str">
        <f>'10'!D41</f>
        <v>Ne</v>
      </c>
    </row>
    <row r="41" spans="1:3" x14ac:dyDescent="0.25">
      <c r="A41" s="2" t="s">
        <v>740</v>
      </c>
      <c r="B41" s="509" t="str">
        <f>'10'!B42</f>
        <v>Pasirinkimo pagrindimas</v>
      </c>
      <c r="C41" s="677" t="str">
        <f>'10'!D42</f>
        <v>Netaikoma</v>
      </c>
    </row>
    <row r="42" spans="1:3" x14ac:dyDescent="0.25">
      <c r="A42" s="2" t="s">
        <v>741</v>
      </c>
      <c r="B42" s="680" t="str">
        <f>'10'!B43</f>
        <v>Inovacijų principas:</v>
      </c>
      <c r="C42" s="676"/>
    </row>
    <row r="43" spans="1:3" ht="30" x14ac:dyDescent="0.25">
      <c r="A43" s="2" t="s">
        <v>742</v>
      </c>
      <c r="B43" s="509" t="str">
        <f>'10'!B44</f>
        <v>Ar siekiama, kad pagal priemonę finansuojami projektai būtų skirti inovacijoms vietos lygiu diegti?</v>
      </c>
      <c r="C43" s="672" t="str">
        <f>'10'!D44</f>
        <v>Ne</v>
      </c>
    </row>
    <row r="44" spans="1:3" x14ac:dyDescent="0.25">
      <c r="A44" s="2" t="s">
        <v>743</v>
      </c>
      <c r="B44" s="509" t="str">
        <f>'10'!B45</f>
        <v>Pasirinkimo pagrindimas</v>
      </c>
      <c r="C44" s="677" t="str">
        <f>'10'!D45</f>
        <v>Netaikoma</v>
      </c>
    </row>
    <row r="45" spans="1:3" ht="30" x14ac:dyDescent="0.25">
      <c r="A45" s="2" t="s">
        <v>744</v>
      </c>
      <c r="B45" s="509" t="str">
        <f>'10'!B46</f>
        <v>Planuojama paremti projektų, skirtų inovacijoms vietos lygiu diegti (rodiklis L710)</v>
      </c>
      <c r="C45" s="679">
        <f>'10'!D46</f>
        <v>0</v>
      </c>
    </row>
    <row r="46" spans="1:3" x14ac:dyDescent="0.25">
      <c r="A46" s="2" t="s">
        <v>745</v>
      </c>
      <c r="B46" s="680" t="str">
        <f>'10'!B47</f>
        <v>Lyčių lygybė ir nediskriminavimas:</v>
      </c>
      <c r="C46" s="676"/>
    </row>
    <row r="47" spans="1:3" ht="30" x14ac:dyDescent="0.25">
      <c r="A47" s="2" t="s">
        <v>746</v>
      </c>
      <c r="B47" s="509" t="str">
        <f>'10'!B48</f>
        <v>Ar pagal priemonę finansuojami projektai, skirti lyčių lygybei ir nediskriminavimui?</v>
      </c>
      <c r="C47" s="672" t="str">
        <f>'10'!D48</f>
        <v>Ne</v>
      </c>
    </row>
    <row r="48" spans="1:3" x14ac:dyDescent="0.25">
      <c r="A48" s="2" t="s">
        <v>747</v>
      </c>
      <c r="B48" s="509" t="str">
        <f>'10'!B49</f>
        <v>Pasirinkimo pagrindimas (jei taip, kaip bus užtikrinta)</v>
      </c>
      <c r="C48" s="677" t="str">
        <f>'10'!D49</f>
        <v>Netaikoma</v>
      </c>
    </row>
    <row r="49" spans="1:3" x14ac:dyDescent="0.25">
      <c r="A49" s="2" t="s">
        <v>748</v>
      </c>
      <c r="B49" s="680" t="str">
        <f>'10'!B50</f>
        <v>Jaunimas:</v>
      </c>
      <c r="C49" s="676"/>
    </row>
    <row r="50" spans="1:3" ht="30" x14ac:dyDescent="0.25">
      <c r="A50" s="2" t="s">
        <v>749</v>
      </c>
      <c r="B50" s="509" t="str">
        <f>'10'!B51</f>
        <v>Ar pagal priemonę finansuojami projektai, skirti jaunimui?</v>
      </c>
      <c r="C50" s="672" t="str">
        <f>'10'!D51</f>
        <v>Taip</v>
      </c>
    </row>
    <row r="51" spans="1:3" x14ac:dyDescent="0.25">
      <c r="A51" s="2" t="s">
        <v>750</v>
      </c>
      <c r="B51" s="509" t="str">
        <f>'10'!B52</f>
        <v>Pasirinkimo pagrindimas (jei taip, kaip bus užtikrinta)</v>
      </c>
      <c r="C51" s="677" t="str">
        <f>'10'!D52</f>
        <v>Žr. 10.22 p.</v>
      </c>
    </row>
    <row r="52" spans="1:3" x14ac:dyDescent="0.25">
      <c r="A52" s="2" t="s">
        <v>751</v>
      </c>
      <c r="B52" s="675" t="str">
        <f>'10'!B53</f>
        <v>E dalis. Priemonės rezultato rodikliai:</v>
      </c>
      <c r="C52" s="676"/>
    </row>
    <row r="53" spans="1:3" x14ac:dyDescent="0.25">
      <c r="A53" s="2" t="s">
        <v>752</v>
      </c>
      <c r="B53" s="680" t="str">
        <f>'10'!B54</f>
        <v>SP rezultato rodiklių taikymas priemonei:</v>
      </c>
      <c r="C53" s="676"/>
    </row>
    <row r="54" spans="1:3" x14ac:dyDescent="0.25">
      <c r="A54" s="2" t="s">
        <v>753</v>
      </c>
      <c r="B54" s="681" t="str">
        <f>'10'!B55</f>
        <v>R.3</v>
      </c>
      <c r="C54" s="682" t="str">
        <f>'10'!D55</f>
        <v>Ne</v>
      </c>
    </row>
    <row r="55" spans="1:3" x14ac:dyDescent="0.25">
      <c r="A55" s="2" t="s">
        <v>754</v>
      </c>
      <c r="B55" s="681" t="str">
        <f>'10'!B56</f>
        <v>R.37</v>
      </c>
      <c r="C55" s="682" t="str">
        <f>'10'!D56</f>
        <v>Taip</v>
      </c>
    </row>
    <row r="56" spans="1:3" x14ac:dyDescent="0.25">
      <c r="A56" s="2" t="s">
        <v>755</v>
      </c>
      <c r="B56" s="681" t="str">
        <f>'10'!B57</f>
        <v>R.39</v>
      </c>
      <c r="C56" s="682" t="str">
        <f>'10'!D57</f>
        <v>Taip</v>
      </c>
    </row>
    <row r="57" spans="1:3" x14ac:dyDescent="0.25">
      <c r="A57" s="2" t="s">
        <v>756</v>
      </c>
      <c r="B57" s="681" t="str">
        <f>'10'!B58</f>
        <v>R.41</v>
      </c>
      <c r="C57" s="682" t="str">
        <f>'10'!D58</f>
        <v>Taip</v>
      </c>
    </row>
    <row r="58" spans="1:3" x14ac:dyDescent="0.25">
      <c r="A58" s="2" t="s">
        <v>757</v>
      </c>
      <c r="B58" s="681" t="str">
        <f>'10'!B59</f>
        <v>R.42</v>
      </c>
      <c r="C58" s="682" t="str">
        <f>'10'!D59</f>
        <v>Ne</v>
      </c>
    </row>
    <row r="59" spans="1:3" x14ac:dyDescent="0.25">
      <c r="A59" s="2" t="s">
        <v>758</v>
      </c>
      <c r="B59" s="680" t="str">
        <f>'10'!B60</f>
        <v>VPS rodiklių taikymas priemonei:</v>
      </c>
      <c r="C59" s="676"/>
    </row>
    <row r="60" spans="1:3" x14ac:dyDescent="0.25">
      <c r="A60" s="2" t="s">
        <v>759</v>
      </c>
      <c r="B60" s="681" t="str">
        <f>'10'!B61</f>
        <v>RASE-P.1</v>
      </c>
      <c r="C60" s="682" t="str">
        <f>'10'!D61</f>
        <v>Ne</v>
      </c>
    </row>
    <row r="61" spans="1:3" x14ac:dyDescent="0.25">
      <c r="A61" s="2" t="s">
        <v>760</v>
      </c>
      <c r="B61" s="681" t="str">
        <f>'10'!B62</f>
        <v>RASE-P.2</v>
      </c>
      <c r="C61" s="682" t="str">
        <f>'10'!D62</f>
        <v>Ne</v>
      </c>
    </row>
    <row r="62" spans="1:3" x14ac:dyDescent="0.25">
      <c r="A62" s="2" t="s">
        <v>761</v>
      </c>
      <c r="B62" s="681" t="str">
        <f>'10'!B63</f>
        <v>RASE-P.3</v>
      </c>
      <c r="C62" s="682" t="str">
        <f>'10'!D63</f>
        <v>Ne</v>
      </c>
    </row>
    <row r="63" spans="1:3" x14ac:dyDescent="0.25">
      <c r="A63" s="2" t="s">
        <v>762</v>
      </c>
      <c r="B63" s="681" t="str">
        <f>'10'!B64</f>
        <v>RASE-P.4</v>
      </c>
      <c r="C63" s="682" t="str">
        <f>'10'!D64</f>
        <v>Ne</v>
      </c>
    </row>
    <row r="64" spans="1:3" x14ac:dyDescent="0.25">
      <c r="A64" s="2" t="s">
        <v>763</v>
      </c>
      <c r="B64" s="681" t="str">
        <f>'10'!B65</f>
        <v>RASE-P.5</v>
      </c>
      <c r="C64" s="682" t="str">
        <f>'10'!D65</f>
        <v>Ne</v>
      </c>
    </row>
    <row r="65" spans="1:3" x14ac:dyDescent="0.25">
      <c r="A65" s="2" t="s">
        <v>764</v>
      </c>
      <c r="B65" s="681" t="str">
        <f>'10'!B66</f>
        <v>RASE-P.6</v>
      </c>
      <c r="C65" s="682" t="str">
        <f>'10'!D66</f>
        <v>Ne</v>
      </c>
    </row>
    <row r="66" spans="1:3" x14ac:dyDescent="0.25">
      <c r="A66" s="2" t="s">
        <v>765</v>
      </c>
      <c r="B66" s="681" t="str">
        <f>'10'!B67</f>
        <v>RASE-P.7</v>
      </c>
      <c r="C66" s="682" t="str">
        <f>'10'!D67</f>
        <v>Ne</v>
      </c>
    </row>
    <row r="67" spans="1:3" x14ac:dyDescent="0.25">
      <c r="A67" s="2" t="s">
        <v>766</v>
      </c>
      <c r="B67" s="681" t="str">
        <f>'10'!B68</f>
        <v>RASE-P.8</v>
      </c>
      <c r="C67" s="682" t="str">
        <f>'10'!D68</f>
        <v>Ne</v>
      </c>
    </row>
    <row r="68" spans="1:3" x14ac:dyDescent="0.25">
      <c r="A68" s="2" t="s">
        <v>767</v>
      </c>
      <c r="B68" s="681" t="str">
        <f>'10'!B69</f>
        <v>RASE-P.9</v>
      </c>
      <c r="C68" s="682" t="str">
        <f>'10'!D69</f>
        <v>Ne</v>
      </c>
    </row>
    <row r="69" spans="1:3" x14ac:dyDescent="0.25">
      <c r="A69" s="2" t="s">
        <v>768</v>
      </c>
      <c r="B69" s="683" t="str">
        <f>'10'!B70</f>
        <v>RASE-P.10</v>
      </c>
      <c r="C69" s="684" t="str">
        <f>'10'!D70</f>
        <v>Ne</v>
      </c>
    </row>
    <row r="70" spans="1:3" x14ac:dyDescent="0.25">
      <c r="A70" s="2" t="s">
        <v>769</v>
      </c>
      <c r="B70" s="675" t="str">
        <f>'10'!B71</f>
        <v>F dalis. Pagal priemonę remiamų projektų pobūdis:</v>
      </c>
      <c r="C70" s="676"/>
    </row>
    <row r="71" spans="1:3" x14ac:dyDescent="0.25">
      <c r="A71" s="2" t="s">
        <v>770</v>
      </c>
      <c r="B71" s="671" t="str">
        <f>'10'!B72</f>
        <v>Remiami pelno projektai</v>
      </c>
      <c r="C71" s="672" t="str">
        <f>'10'!D72</f>
        <v>Taip</v>
      </c>
    </row>
    <row r="72" spans="1:3" ht="60" x14ac:dyDescent="0.25">
      <c r="A72" s="2" t="s">
        <v>771</v>
      </c>
      <c r="B72" s="673" t="str">
        <f>'10'!B73</f>
        <v>Remiami projektai, susiję su žinių perdavimu, įskaitant konsultacijas, mokymą ir keitimąsi žiniomis apie tvarią, ekonominę, socialinę, aplinką ir klimatą tausojančią veiklą (aktualu rodikliui L801)</v>
      </c>
      <c r="C72" s="672" t="str">
        <f>'10'!D73</f>
        <v>Ne</v>
      </c>
    </row>
    <row r="73" spans="1:3" ht="75" x14ac:dyDescent="0.25">
      <c r="A73" s="2" t="s">
        <v>772</v>
      </c>
      <c r="B73" s="673" t="str">
        <f>'10'!B74</f>
        <v>Remiami projektai, susiję su gamintojų organizacijomis, vietinėmis rinkomis, trumpomis tiekimo grandinėmis ir kokybės schemomis, įskaitant paramą investicijoms, rinkodaros veiklą ir kt. (aktualu rodikliui L802)</v>
      </c>
      <c r="C73" s="672" t="str">
        <f>'10'!D74</f>
        <v>Ne</v>
      </c>
    </row>
    <row r="74" spans="1:3" ht="45" x14ac:dyDescent="0.25">
      <c r="A74" s="2" t="s">
        <v>773</v>
      </c>
      <c r="B74" s="673" t="str">
        <f>'10'!B75</f>
        <v>Remiami projektai, susiję su atsinaujinančios energijos gamybos pajėgumais, įskaitant biologinę (aktualu rodikliui L803)</v>
      </c>
      <c r="C74" s="672" t="str">
        <f>'10'!D75</f>
        <v>Ne</v>
      </c>
    </row>
    <row r="75" spans="1:3" ht="60" x14ac:dyDescent="0.25">
      <c r="A75" s="2" t="s">
        <v>774</v>
      </c>
      <c r="B75" s="673" t="str">
        <f>'10'!B76</f>
        <v>Remiami projektai, prisidedantys prie aplinkos tvarumo, klimato kaitos švelninimo bei prisitaikymo prie jos tikslų įgyvendinimo kaimo vietovėse (aktualu rodikliui L804)</v>
      </c>
      <c r="C75" s="672" t="str">
        <f>'10'!D76</f>
        <v>Ne</v>
      </c>
    </row>
    <row r="76" spans="1:3" ht="30" x14ac:dyDescent="0.25">
      <c r="A76" s="2" t="s">
        <v>775</v>
      </c>
      <c r="B76" s="673" t="str">
        <f>'10'!B77</f>
        <v>Remiami projektai, kurie kuria darbo vietas (aktualu rodikliui L805)</v>
      </c>
      <c r="C76" s="672" t="str">
        <f>'10'!D77</f>
        <v>Taip</v>
      </c>
    </row>
    <row r="77" spans="1:3" ht="30" x14ac:dyDescent="0.25">
      <c r="A77" s="2" t="s">
        <v>776</v>
      </c>
      <c r="B77" s="673" t="str">
        <f>'10'!B78</f>
        <v>Remiami kaimo verslų, įskaitant bioekonomiką, projektai (aktualu rodikliui L 806)</v>
      </c>
      <c r="C77" s="672" t="str">
        <f>'10'!D78</f>
        <v>Taip</v>
      </c>
    </row>
    <row r="78" spans="1:3" ht="30" x14ac:dyDescent="0.25">
      <c r="A78" s="2" t="s">
        <v>777</v>
      </c>
      <c r="B78" s="673" t="str">
        <f>'10'!B79</f>
        <v>Remiami projektai, susiję su sumanių kaimų strategijomis (aktualu rodikliui L807)</v>
      </c>
      <c r="C78" s="672" t="str">
        <f>'10'!D79</f>
        <v>Ne</v>
      </c>
    </row>
    <row r="79" spans="1:3" ht="30" x14ac:dyDescent="0.25">
      <c r="A79" s="2" t="s">
        <v>778</v>
      </c>
      <c r="B79" s="673" t="str">
        <f>'10'!B80</f>
        <v>Remiami projektai, gerinantys paslaugų prieinamumą ir infrastruktūrą (aktualu rodikliui L808)</v>
      </c>
      <c r="C79" s="672" t="str">
        <f>'10'!D80</f>
        <v>Taip</v>
      </c>
    </row>
    <row r="80" spans="1:3" ht="30" x14ac:dyDescent="0.25">
      <c r="A80" s="2" t="s">
        <v>779</v>
      </c>
      <c r="B80" s="673" t="str">
        <f>'10'!B81</f>
        <v>Remiami socialinės įtraukties projektai (aktualu rodikliui L809)</v>
      </c>
      <c r="C80" s="672" t="str">
        <f>'10'!D81</f>
        <v>Ne</v>
      </c>
    </row>
    <row r="81" spans="1:3" x14ac:dyDescent="0.25">
      <c r="A81" s="2"/>
      <c r="B81" s="649"/>
      <c r="C81" s="685"/>
    </row>
    <row r="82" spans="1:3" x14ac:dyDescent="0.25">
      <c r="A82" s="1"/>
      <c r="B82" s="362"/>
      <c r="C82" s="686" t="str">
        <f>'10'!E6</f>
        <v>2 priemonė</v>
      </c>
    </row>
    <row r="83" spans="1:3" ht="30" x14ac:dyDescent="0.25">
      <c r="A83" s="2" t="s">
        <v>188</v>
      </c>
      <c r="B83" s="509" t="str">
        <f>B6</f>
        <v>Priemonės pavadinimas</v>
      </c>
      <c r="C83" s="670" t="str">
        <f>'10'!E7</f>
        <v>Ekonominės rajono plėtros skatinimas, plėtojant esamus rajono verslus</v>
      </c>
    </row>
    <row r="84" spans="1:3" x14ac:dyDescent="0.25">
      <c r="A84" s="2" t="s">
        <v>189</v>
      </c>
      <c r="B84" s="671" t="str">
        <f t="shared" ref="B84:B147" si="0">B7</f>
        <v>Priemonės rūšis</v>
      </c>
      <c r="C84" s="670" t="str">
        <f>'10'!E8</f>
        <v>Ne žemės ūkio verslo plėtra</v>
      </c>
    </row>
    <row r="85" spans="1:3" ht="30" x14ac:dyDescent="0.25">
      <c r="A85" s="2" t="s">
        <v>190</v>
      </c>
      <c r="B85" s="671" t="str">
        <f t="shared" si="0"/>
        <v>VVG teritorijos poreikių, kuriuos tenkina priemonė, skaičius</v>
      </c>
      <c r="C85" s="670">
        <f>'10'!E9</f>
        <v>1</v>
      </c>
    </row>
    <row r="86" spans="1:3" x14ac:dyDescent="0.25">
      <c r="A86" s="2" t="s">
        <v>191</v>
      </c>
      <c r="B86" s="671" t="str">
        <f t="shared" si="0"/>
        <v>BŽŪP tikslų, kuriuos įgyvendina priemonė, skaičius</v>
      </c>
      <c r="C86" s="670">
        <f>'10'!E10</f>
        <v>1</v>
      </c>
    </row>
    <row r="87" spans="1:3" ht="60" x14ac:dyDescent="0.25">
      <c r="A87" s="2" t="s">
        <v>192</v>
      </c>
      <c r="B87" s="671" t="str">
        <f t="shared" si="0"/>
        <v>Pagrindinis BŽŪP tikslas, kurį įgyvendina VPS priemonė</v>
      </c>
      <c r="C87" s="672" t="str">
        <f>'10'!E11</f>
        <v>SO8. Skatinti užimtumą, augimą, lyčių lygybę, įskaitant moterų dalyvavimą ūkininkavimo veikloje, socialinę įtrauktį ir vietos plėtrą kaimo vietovėse, įskaitant žiedinę bioekonomiką ir tvarią miškininkystę</v>
      </c>
    </row>
    <row r="88" spans="1:3" ht="30" x14ac:dyDescent="0.25">
      <c r="A88" s="2" t="s">
        <v>193</v>
      </c>
      <c r="B88" s="673" t="str">
        <f t="shared" si="0"/>
        <v>Ar priemonė prisideda prie 4 konkretaus BŽŪP tikslo? (tikslas nurodytas 5 lape)</v>
      </c>
      <c r="C88" s="672" t="str">
        <f>'10'!E12</f>
        <v>Ne</v>
      </c>
    </row>
    <row r="89" spans="1:3" ht="30" x14ac:dyDescent="0.25">
      <c r="A89" s="2" t="s">
        <v>194</v>
      </c>
      <c r="B89" s="673" t="str">
        <f t="shared" si="0"/>
        <v>Ar priemonė prisideda prie 5 konkretaus BŽŪP tikslo? (tikslas nurodytas 5 lape)</v>
      </c>
      <c r="C89" s="672" t="str">
        <f>'10'!E13</f>
        <v>Ne</v>
      </c>
    </row>
    <row r="90" spans="1:3" ht="30" x14ac:dyDescent="0.25">
      <c r="A90" s="2" t="s">
        <v>195</v>
      </c>
      <c r="B90" s="673" t="str">
        <f t="shared" si="0"/>
        <v>Ar priemonė prisideda prie 6 konkretaus BŽŪP tikslo? (tikslas nurodytas 5 lape)</v>
      </c>
      <c r="C90" s="672" t="str">
        <f>'10'!E14</f>
        <v>Ne</v>
      </c>
    </row>
    <row r="91" spans="1:3" ht="30" x14ac:dyDescent="0.25">
      <c r="A91" s="2" t="s">
        <v>196</v>
      </c>
      <c r="B91" s="673" t="str">
        <f t="shared" si="0"/>
        <v>Ar priemonė prisideda prie 9 konkretaus BŽŪP tikslo? (tikslas nurodytas 5 lape)</v>
      </c>
      <c r="C91" s="672" t="str">
        <f>'10'!E15</f>
        <v>Ne</v>
      </c>
    </row>
    <row r="92" spans="1:3" x14ac:dyDescent="0.25">
      <c r="A92" s="2" t="s">
        <v>94</v>
      </c>
      <c r="B92" s="675" t="str">
        <f t="shared" si="0"/>
        <v>A dalis. Priemonės intervencijos logika:</v>
      </c>
      <c r="C92" s="676"/>
    </row>
    <row r="93" spans="1:3" ht="315" x14ac:dyDescent="0.25">
      <c r="A93" s="2" t="s">
        <v>197</v>
      </c>
      <c r="B93" s="673" t="str">
        <f t="shared" si="0"/>
        <v>Priemonės tikslas, ryšys su pagrindiniu BŽŪP tikslu ir VVG teritorijos poreikiais (problemomis ir (arba) potencialu), ryšys su VPS tema (jei taikoma)</v>
      </c>
      <c r="C93" s="677" t="str">
        <f>'10'!E17</f>
        <v>Priemonės tikslas – skatinti ekonominę rajono plėtrą, vietos verslo iniciatyvas ir naujų darbų vietų kūrimąsi. Priemonė siejasi su BŽŪP tikslu SO8, kadangi bus skatinama vietos plėtra kaimo vietovėse, bioekonomikos verslų kūrimąsis, bei gyventojų užimtumas. 
Šia priemone siekiama prisidėti prie rajono ekonominio augimo, naujų darbo vietų kūrimo  (R.37), naujų verslo įmonių, įskaitant bioekonomikos verslus, kūrimo (R.39). Taip pat sudaryti palankesnes sąlygas vietos gyventojams naudotis įvairiomis paslaugomis (R.41)
VVG teritorija turi potencialo šiai priemonei įgyvendinti, nes didžioji dalis rajono gyventojų – jauni, darbingo amžiaus, kaimo vietovėse jaučiamas įvairių paslaugų trūkumas, o vietos gyventojai išreiškė poreikį kurti naujas darbo vietas, mažinant nedarbą. Taip pat VVG teritorijoje ne mažai veiklą vykdančių privačių fizinių ir juridinių asmenų, kurie galėtų plėsti savo verslus ir prisidėti prie VPS tikslų ir rajono poreikių įgyvendinimo.</v>
      </c>
    </row>
    <row r="94" spans="1:3" ht="120" x14ac:dyDescent="0.25">
      <c r="A94" s="2" t="s">
        <v>198</v>
      </c>
      <c r="B94" s="671" t="str">
        <f t="shared" si="0"/>
        <v>Pokytis, kurio siekiama VPS priemone</v>
      </c>
      <c r="C94" s="677" t="str">
        <f>'10'!E18</f>
        <v>Ši priemonė prisideda prie VPS poreikio – skatinti ekonominę plėtrą, kuriant darbo vietas, plečiant paslaugų spektrą, diegiant inovacijas, skaitmeninimą – tenkinimo,  kadangi plėtojant esamus verslus bus paskatinta ekonominė plėtra ir inovacijų diegimas, sukurtos naujos darbo vietos, išplėstas teikiamų paslaugų spektras rajone. Pokyčių kiekybiniai rodikliai pateikti 14-oje lentelėje.</v>
      </c>
    </row>
    <row r="95" spans="1:3" ht="30" x14ac:dyDescent="0.25">
      <c r="A95" s="2" t="s">
        <v>199</v>
      </c>
      <c r="B95" s="509" t="str">
        <f t="shared" si="0"/>
        <v>Kaip priemonė prisidės prie horizontalaus tikslo d įgyvendinimo? (pildoma, jei taikoma)</v>
      </c>
      <c r="C95" s="677" t="str">
        <f>'10'!E19</f>
        <v>Netaikoma</v>
      </c>
    </row>
    <row r="96" spans="1:3" ht="30" x14ac:dyDescent="0.25">
      <c r="A96" s="2" t="s">
        <v>200</v>
      </c>
      <c r="B96" s="509" t="str">
        <f t="shared" si="0"/>
        <v>Kaip priemonė prisidės prie horizontalaus tikslo e įgyvendinimo? (pildoma, jei taikoma)</v>
      </c>
      <c r="C96" s="677" t="str">
        <f>'10'!E20</f>
        <v>Netaikoma</v>
      </c>
    </row>
    <row r="97" spans="1:3" ht="30" x14ac:dyDescent="0.25">
      <c r="A97" s="2" t="s">
        <v>201</v>
      </c>
      <c r="B97" s="509" t="str">
        <f t="shared" si="0"/>
        <v>Kaip priemonė prisidės prie horizontalaus tikslo f įgyvendinimo? (pildoma, jei taikoma)</v>
      </c>
      <c r="C97" s="677" t="str">
        <f>'10'!E21</f>
        <v>Netaikoma</v>
      </c>
    </row>
    <row r="98" spans="1:3" ht="30" x14ac:dyDescent="0.25">
      <c r="A98" s="2" t="s">
        <v>202</v>
      </c>
      <c r="B98" s="509" t="str">
        <f t="shared" si="0"/>
        <v>Kaip priemonė prisidės prie horizontalaus tikslo i įgyvendinimo? (pildoma, jei taikoma)</v>
      </c>
      <c r="C98" s="677" t="str">
        <f>'10'!E22</f>
        <v>Netaikoma</v>
      </c>
    </row>
    <row r="99" spans="1:3" ht="30" x14ac:dyDescent="0.25">
      <c r="A99" s="2" t="s">
        <v>203</v>
      </c>
      <c r="B99" s="675" t="str">
        <f t="shared" si="0"/>
        <v>B dalis. Pareiškėjų ir projektų tinkamumo sąlygos, projektų atrankos principai:</v>
      </c>
      <c r="C99" s="676"/>
    </row>
    <row r="100" spans="1:3" ht="90" x14ac:dyDescent="0.25">
      <c r="A100" s="2" t="s">
        <v>204</v>
      </c>
      <c r="B100" s="509" t="str">
        <f t="shared" si="0"/>
        <v>Pagal priemonę remiamos veiklos</v>
      </c>
      <c r="C100" s="677" t="str">
        <f>'10'!E24</f>
        <v>Parama teikiama įvairių ne žemės ūkio verslų plėtrai, produktų gamybai, apdorojimui, perdirbimui, jų pardavimui, taip pat paslaugų teikimui, įskaitant paslaugas žemės ūkiui; taip pat inovacijų diegimui ir bioekonomikos principų diegiui versle. Turi būti kuriamos naujos darbo vietos</v>
      </c>
    </row>
    <row r="101" spans="1:3" ht="45" x14ac:dyDescent="0.25">
      <c r="A101" s="2" t="s">
        <v>205</v>
      </c>
      <c r="B101" s="671" t="str">
        <f t="shared" si="0"/>
        <v>Tinkami pareiškėjai ir partneriai (jei taikomas reikalavimas projektus įgyvendinti su partneriais)</v>
      </c>
      <c r="C101" s="677" t="str">
        <f>'10'!E25</f>
        <v>Fiziniai ir juridiniai asmenys: ūkininkas ar kitas fizinis asmuo, labai maža įmonė, maža įmonė, kurie registruoti ir veiklą vykdo VVG teritorijoje</v>
      </c>
    </row>
    <row r="102" spans="1:3" ht="30" x14ac:dyDescent="0.25">
      <c r="A102" s="2" t="s">
        <v>206</v>
      </c>
      <c r="B102" s="671" t="str">
        <f t="shared" si="0"/>
        <v>Priemonės tikslinė grupė (pildoma, jei nesutampa su tinkamais pareiškėjais ir (arba) partneriais)</v>
      </c>
      <c r="C102" s="677">
        <f>'10'!E26</f>
        <v>0</v>
      </c>
    </row>
    <row r="103" spans="1:3" x14ac:dyDescent="0.25">
      <c r="A103" s="2" t="s">
        <v>725</v>
      </c>
      <c r="B103" s="509" t="str">
        <f t="shared" si="0"/>
        <v>Tinkamumo sąlygos pareiškėjams ir projektams</v>
      </c>
      <c r="C103" s="677" t="str">
        <f>'10'!E27</f>
        <v>Sąlygos nustatytos SP ir VP administravimo taisyklėse</v>
      </c>
    </row>
    <row r="104" spans="1:3" ht="105" x14ac:dyDescent="0.25">
      <c r="A104" s="2" t="s">
        <v>726</v>
      </c>
      <c r="B104" s="673" t="str">
        <f t="shared" si="0"/>
        <v>Projektų atrankos principai</v>
      </c>
      <c r="C104" s="677" t="str">
        <f>'10'!E28</f>
        <v>1. Didesnis naujai sukurtų darbo vietų skaičius;
2. Versle įgyvendinami žiedinės bioekonomikos principai;
3. Projekto veiklomis (rezultatais) kuriamos inovacijos teritorijos ir (arba) rajono lygmeniu.
4. Projekto įgyvendinimo metu kuriamos naujos arba plėčiamos jau vykdomos paslaugos</v>
      </c>
    </row>
    <row r="105" spans="1:3" x14ac:dyDescent="0.25">
      <c r="A105" s="2" t="s">
        <v>727</v>
      </c>
      <c r="B105" s="509" t="str">
        <f t="shared" si="0"/>
        <v>Planuojamų kvietimų teikti paraiškas skaičius</v>
      </c>
      <c r="C105" s="670">
        <f>'10'!E29</f>
        <v>2</v>
      </c>
    </row>
    <row r="106" spans="1:3" x14ac:dyDescent="0.25">
      <c r="A106" s="2" t="s">
        <v>728</v>
      </c>
      <c r="B106" s="651" t="str">
        <f t="shared" si="0"/>
        <v>C dalis. Paramos dydžiai:</v>
      </c>
      <c r="C106" s="676"/>
    </row>
    <row r="107" spans="1:3" x14ac:dyDescent="0.25">
      <c r="A107" s="2" t="s">
        <v>729</v>
      </c>
      <c r="B107" s="509" t="str">
        <f t="shared" si="0"/>
        <v>Didžiausia paramos suma vietos projektui, Eur</v>
      </c>
      <c r="C107" s="677">
        <f>'10'!E31</f>
        <v>62500</v>
      </c>
    </row>
    <row r="108" spans="1:3" x14ac:dyDescent="0.25">
      <c r="A108" s="2" t="s">
        <v>730</v>
      </c>
      <c r="B108" s="509" t="str">
        <f t="shared" si="0"/>
        <v xml:space="preserve">Paramos lyginamoji dalis, proc. </v>
      </c>
      <c r="C108" s="677" t="str">
        <f>'10'!E32</f>
        <v>iki 65 proc.</v>
      </c>
    </row>
    <row r="109" spans="1:3" x14ac:dyDescent="0.25">
      <c r="A109" s="2" t="s">
        <v>731</v>
      </c>
      <c r="B109" s="509" t="str">
        <f t="shared" si="0"/>
        <v>Planuojama paramos suma priemonei, Eur</v>
      </c>
      <c r="C109" s="678">
        <f>'10'!E33</f>
        <v>250000</v>
      </c>
    </row>
    <row r="110" spans="1:3" x14ac:dyDescent="0.25">
      <c r="A110" s="2" t="s">
        <v>732</v>
      </c>
      <c r="B110" s="509" t="str">
        <f t="shared" si="0"/>
        <v>Planuojama paremti projektų (rodiklis L700)</v>
      </c>
      <c r="C110" s="679">
        <f>'10'!E34</f>
        <v>4</v>
      </c>
    </row>
    <row r="111" spans="1:3" x14ac:dyDescent="0.25">
      <c r="A111" s="2" t="s">
        <v>733</v>
      </c>
      <c r="B111" s="509" t="str">
        <f t="shared" si="0"/>
        <v>Paaiškinimas, kaip nustatyta rodiklio L700 reikšmė</v>
      </c>
      <c r="C111" s="677" t="str">
        <f>'10'!E35</f>
        <v>Pagal maksimalią paramos sumą.</v>
      </c>
    </row>
    <row r="112" spans="1:3" ht="30" x14ac:dyDescent="0.25">
      <c r="A112" s="2" t="s">
        <v>734</v>
      </c>
      <c r="B112" s="651" t="str">
        <f t="shared" si="0"/>
        <v>D dalis. Priemonės indėlis į ES ir nacionalinių horizontaliųjų principų įgyvendinimą:</v>
      </c>
      <c r="C112" s="676"/>
    </row>
    <row r="113" spans="1:3" x14ac:dyDescent="0.25">
      <c r="A113" s="2" t="s">
        <v>735</v>
      </c>
      <c r="B113" s="680" t="str">
        <f t="shared" si="0"/>
        <v>Subregioninės vietovės principas:</v>
      </c>
      <c r="C113" s="676"/>
    </row>
    <row r="114" spans="1:3" ht="30" x14ac:dyDescent="0.25">
      <c r="A114" s="2" t="s">
        <v>736</v>
      </c>
      <c r="B114" s="509" t="str">
        <f t="shared" si="0"/>
        <v>Ar siekiama, kad pagal priemonę finansuojami projektai apimtų visas VVG teritorijos seniūnijas?</v>
      </c>
      <c r="C114" s="672" t="str">
        <f>'10'!E38</f>
        <v>Ne</v>
      </c>
    </row>
    <row r="115" spans="1:3" ht="30" x14ac:dyDescent="0.25">
      <c r="A115" s="2" t="s">
        <v>737</v>
      </c>
      <c r="B115" s="509" t="str">
        <f t="shared" si="0"/>
        <v>Pasirinkimo pagrindimas</v>
      </c>
      <c r="C115" s="677" t="str">
        <f>'10'!E39</f>
        <v>Nėra galimybės to padaryti, nes suplanuoti 4 VP, o seniūnijų yra - 11.</v>
      </c>
    </row>
    <row r="116" spans="1:3" x14ac:dyDescent="0.25">
      <c r="A116" s="2" t="s">
        <v>738</v>
      </c>
      <c r="B116" s="680" t="str">
        <f t="shared" si="0"/>
        <v>Partnerystės principas:</v>
      </c>
      <c r="C116" s="676"/>
    </row>
    <row r="117" spans="1:3" ht="30" x14ac:dyDescent="0.25">
      <c r="A117" s="2" t="s">
        <v>739</v>
      </c>
      <c r="B117" s="509" t="str">
        <f t="shared" si="0"/>
        <v>Ar siekiama, kad pagal priemonę finansuojami projektai būtų vykdomi su partneriais?</v>
      </c>
      <c r="C117" s="672" t="str">
        <f>'10'!E41</f>
        <v>Ne</v>
      </c>
    </row>
    <row r="118" spans="1:3" x14ac:dyDescent="0.25">
      <c r="A118" s="2" t="s">
        <v>740</v>
      </c>
      <c r="B118" s="509" t="str">
        <f t="shared" si="0"/>
        <v>Pasirinkimo pagrindimas</v>
      </c>
      <c r="C118" s="677" t="str">
        <f>'10'!E42</f>
        <v>Netaikoma</v>
      </c>
    </row>
    <row r="119" spans="1:3" x14ac:dyDescent="0.25">
      <c r="A119" s="2" t="s">
        <v>741</v>
      </c>
      <c r="B119" s="680" t="str">
        <f t="shared" si="0"/>
        <v>Inovacijų principas:</v>
      </c>
      <c r="C119" s="676"/>
    </row>
    <row r="120" spans="1:3" ht="30" x14ac:dyDescent="0.25">
      <c r="A120" s="2" t="s">
        <v>742</v>
      </c>
      <c r="B120" s="509" t="str">
        <f t="shared" si="0"/>
        <v>Ar siekiama, kad pagal priemonę finansuojami projektai būtų skirti inovacijoms vietos lygiu diegti?</v>
      </c>
      <c r="C120" s="672" t="str">
        <f>'10'!E44</f>
        <v>Taip, pasirinktinai</v>
      </c>
    </row>
    <row r="121" spans="1:3" ht="30" x14ac:dyDescent="0.25">
      <c r="A121" s="2" t="s">
        <v>743</v>
      </c>
      <c r="B121" s="509" t="str">
        <f t="shared" si="0"/>
        <v>Pasirinkimo pagrindimas</v>
      </c>
      <c r="C121" s="677" t="str">
        <f>'10'!E45</f>
        <v>Žr. 10.22 p. Skaičius apskaičiuotas įvertinus ankstesnio laikotarpio patirtį.</v>
      </c>
    </row>
    <row r="122" spans="1:3" ht="30" x14ac:dyDescent="0.25">
      <c r="A122" s="2" t="s">
        <v>744</v>
      </c>
      <c r="B122" s="509" t="str">
        <f t="shared" si="0"/>
        <v>Planuojama paremti projektų, skirtų inovacijoms vietos lygiu diegti (rodiklis L710)</v>
      </c>
      <c r="C122" s="679">
        <f>'10'!E46</f>
        <v>2</v>
      </c>
    </row>
    <row r="123" spans="1:3" x14ac:dyDescent="0.25">
      <c r="A123" s="2" t="s">
        <v>745</v>
      </c>
      <c r="B123" s="680" t="str">
        <f t="shared" si="0"/>
        <v>Lyčių lygybė ir nediskriminavimas:</v>
      </c>
      <c r="C123" s="676"/>
    </row>
    <row r="124" spans="1:3" ht="30" x14ac:dyDescent="0.25">
      <c r="A124" s="2" t="s">
        <v>746</v>
      </c>
      <c r="B124" s="509" t="str">
        <f t="shared" si="0"/>
        <v>Ar pagal priemonę finansuojami projektai, skirti lyčių lygybei ir nediskriminavimui?</v>
      </c>
      <c r="C124" s="672" t="str">
        <f>'10'!E48</f>
        <v>Ne</v>
      </c>
    </row>
    <row r="125" spans="1:3" x14ac:dyDescent="0.25">
      <c r="A125" s="2" t="s">
        <v>747</v>
      </c>
      <c r="B125" s="509" t="str">
        <f t="shared" si="0"/>
        <v>Pasirinkimo pagrindimas (jei taip, kaip bus užtikrinta)</v>
      </c>
      <c r="C125" s="677" t="str">
        <f>'10'!E49</f>
        <v>Netaikoma</v>
      </c>
    </row>
    <row r="126" spans="1:3" x14ac:dyDescent="0.25">
      <c r="A126" s="2" t="s">
        <v>748</v>
      </c>
      <c r="B126" s="680" t="str">
        <f t="shared" si="0"/>
        <v>Jaunimas:</v>
      </c>
      <c r="C126" s="676"/>
    </row>
    <row r="127" spans="1:3" ht="30" x14ac:dyDescent="0.25">
      <c r="A127" s="2" t="s">
        <v>749</v>
      </c>
      <c r="B127" s="509" t="str">
        <f t="shared" si="0"/>
        <v>Ar pagal priemonę finansuojami projektai, skirti jaunimui?</v>
      </c>
      <c r="C127" s="672" t="str">
        <f>'10'!E51</f>
        <v>Ne</v>
      </c>
    </row>
    <row r="128" spans="1:3" x14ac:dyDescent="0.25">
      <c r="A128" s="2" t="s">
        <v>750</v>
      </c>
      <c r="B128" s="509" t="str">
        <f t="shared" si="0"/>
        <v>Pasirinkimo pagrindimas (jei taip, kaip bus užtikrinta)</v>
      </c>
      <c r="C128" s="677" t="str">
        <f>'10'!E52</f>
        <v>Netaikoma</v>
      </c>
    </row>
    <row r="129" spans="1:3" x14ac:dyDescent="0.25">
      <c r="A129" s="2" t="s">
        <v>751</v>
      </c>
      <c r="B129" s="675" t="str">
        <f t="shared" si="0"/>
        <v>E dalis. Priemonės rezultato rodikliai:</v>
      </c>
      <c r="C129" s="676"/>
    </row>
    <row r="130" spans="1:3" x14ac:dyDescent="0.25">
      <c r="A130" s="2" t="s">
        <v>752</v>
      </c>
      <c r="B130" s="680" t="str">
        <f t="shared" si="0"/>
        <v>SP rezultato rodiklių taikymas priemonei:</v>
      </c>
      <c r="C130" s="676"/>
    </row>
    <row r="131" spans="1:3" x14ac:dyDescent="0.25">
      <c r="A131" s="2" t="s">
        <v>753</v>
      </c>
      <c r="B131" s="681" t="str">
        <f t="shared" si="0"/>
        <v>R.3</v>
      </c>
      <c r="C131" s="682" t="str">
        <f>'10'!E55</f>
        <v>Ne</v>
      </c>
    </row>
    <row r="132" spans="1:3" x14ac:dyDescent="0.25">
      <c r="A132" s="2" t="s">
        <v>754</v>
      </c>
      <c r="B132" s="681" t="str">
        <f t="shared" si="0"/>
        <v>R.37</v>
      </c>
      <c r="C132" s="682" t="str">
        <f>'10'!E56</f>
        <v>Taip</v>
      </c>
    </row>
    <row r="133" spans="1:3" x14ac:dyDescent="0.25">
      <c r="A133" s="2" t="s">
        <v>755</v>
      </c>
      <c r="B133" s="681" t="str">
        <f t="shared" si="0"/>
        <v>R.39</v>
      </c>
      <c r="C133" s="682" t="str">
        <f>'10'!E57</f>
        <v>Taip</v>
      </c>
    </row>
    <row r="134" spans="1:3" x14ac:dyDescent="0.25">
      <c r="A134" s="2" t="s">
        <v>756</v>
      </c>
      <c r="B134" s="681" t="str">
        <f t="shared" si="0"/>
        <v>R.41</v>
      </c>
      <c r="C134" s="682" t="str">
        <f>'10'!E58</f>
        <v>Taip</v>
      </c>
    </row>
    <row r="135" spans="1:3" x14ac:dyDescent="0.25">
      <c r="A135" s="2" t="s">
        <v>757</v>
      </c>
      <c r="B135" s="681" t="str">
        <f t="shared" si="0"/>
        <v>R.42</v>
      </c>
      <c r="C135" s="682" t="str">
        <f>'10'!E59</f>
        <v>Ne</v>
      </c>
    </row>
    <row r="136" spans="1:3" x14ac:dyDescent="0.25">
      <c r="A136" s="2" t="s">
        <v>758</v>
      </c>
      <c r="B136" s="680" t="str">
        <f t="shared" si="0"/>
        <v>VPS rodiklių taikymas priemonei:</v>
      </c>
      <c r="C136" s="676"/>
    </row>
    <row r="137" spans="1:3" x14ac:dyDescent="0.25">
      <c r="A137" s="2" t="s">
        <v>759</v>
      </c>
      <c r="B137" s="681" t="str">
        <f t="shared" si="0"/>
        <v>RASE-P.1</v>
      </c>
      <c r="C137" s="682" t="str">
        <f>'10'!E61</f>
        <v>Ne</v>
      </c>
    </row>
    <row r="138" spans="1:3" x14ac:dyDescent="0.25">
      <c r="A138" s="2" t="s">
        <v>760</v>
      </c>
      <c r="B138" s="681" t="str">
        <f t="shared" si="0"/>
        <v>RASE-P.2</v>
      </c>
      <c r="C138" s="682" t="str">
        <f>'10'!E62</f>
        <v>Ne</v>
      </c>
    </row>
    <row r="139" spans="1:3" x14ac:dyDescent="0.25">
      <c r="A139" s="2" t="s">
        <v>761</v>
      </c>
      <c r="B139" s="681" t="str">
        <f t="shared" si="0"/>
        <v>RASE-P.3</v>
      </c>
      <c r="C139" s="682" t="str">
        <f>'10'!E63</f>
        <v>Ne</v>
      </c>
    </row>
    <row r="140" spans="1:3" x14ac:dyDescent="0.25">
      <c r="A140" s="2" t="s">
        <v>762</v>
      </c>
      <c r="B140" s="681" t="str">
        <f t="shared" si="0"/>
        <v>RASE-P.4</v>
      </c>
      <c r="C140" s="682" t="str">
        <f>'10'!E64</f>
        <v>Ne</v>
      </c>
    </row>
    <row r="141" spans="1:3" x14ac:dyDescent="0.25">
      <c r="A141" s="2" t="s">
        <v>763</v>
      </c>
      <c r="B141" s="681" t="str">
        <f t="shared" si="0"/>
        <v>RASE-P.5</v>
      </c>
      <c r="C141" s="682" t="str">
        <f>'10'!E65</f>
        <v>Ne</v>
      </c>
    </row>
    <row r="142" spans="1:3" x14ac:dyDescent="0.25">
      <c r="A142" s="2" t="s">
        <v>764</v>
      </c>
      <c r="B142" s="681" t="str">
        <f t="shared" si="0"/>
        <v>RASE-P.6</v>
      </c>
      <c r="C142" s="682" t="str">
        <f>'10'!E66</f>
        <v>Ne</v>
      </c>
    </row>
    <row r="143" spans="1:3" x14ac:dyDescent="0.25">
      <c r="A143" s="2" t="s">
        <v>765</v>
      </c>
      <c r="B143" s="681" t="str">
        <f t="shared" si="0"/>
        <v>RASE-P.7</v>
      </c>
      <c r="C143" s="682" t="str">
        <f>'10'!E67</f>
        <v>Ne</v>
      </c>
    </row>
    <row r="144" spans="1:3" x14ac:dyDescent="0.25">
      <c r="A144" s="2" t="s">
        <v>766</v>
      </c>
      <c r="B144" s="681" t="str">
        <f t="shared" si="0"/>
        <v>RASE-P.8</v>
      </c>
      <c r="C144" s="682" t="str">
        <f>'10'!E68</f>
        <v>Ne</v>
      </c>
    </row>
    <row r="145" spans="1:3" x14ac:dyDescent="0.25">
      <c r="A145" s="2" t="s">
        <v>767</v>
      </c>
      <c r="B145" s="681" t="str">
        <f t="shared" si="0"/>
        <v>RASE-P.9</v>
      </c>
      <c r="C145" s="682" t="str">
        <f>'10'!E69</f>
        <v>Ne</v>
      </c>
    </row>
    <row r="146" spans="1:3" x14ac:dyDescent="0.25">
      <c r="A146" s="2" t="s">
        <v>768</v>
      </c>
      <c r="B146" s="683" t="str">
        <f t="shared" si="0"/>
        <v>RASE-P.10</v>
      </c>
      <c r="C146" s="684" t="str">
        <f>'10'!E70</f>
        <v>Ne</v>
      </c>
    </row>
    <row r="147" spans="1:3" x14ac:dyDescent="0.25">
      <c r="A147" s="2" t="s">
        <v>769</v>
      </c>
      <c r="B147" s="675" t="str">
        <f t="shared" si="0"/>
        <v>F dalis. Pagal priemonę remiamų projektų pobūdis:</v>
      </c>
      <c r="C147" s="676"/>
    </row>
    <row r="148" spans="1:3" x14ac:dyDescent="0.25">
      <c r="A148" s="2" t="s">
        <v>770</v>
      </c>
      <c r="B148" s="671" t="str">
        <f t="shared" ref="B148:B157" si="1">B71</f>
        <v>Remiami pelno projektai</v>
      </c>
      <c r="C148" s="672" t="str">
        <f>'10'!E72</f>
        <v>Taip</v>
      </c>
    </row>
    <row r="149" spans="1:3" ht="60" x14ac:dyDescent="0.25">
      <c r="A149" s="2" t="s">
        <v>771</v>
      </c>
      <c r="B149" s="673" t="str">
        <f t="shared" si="1"/>
        <v>Remiami projektai, susiję su žinių perdavimu, įskaitant konsultacijas, mokymą ir keitimąsi žiniomis apie tvarią, ekonominę, socialinę, aplinką ir klimatą tausojančią veiklą (aktualu rodikliui L801)</v>
      </c>
      <c r="C149" s="672" t="str">
        <f>'10'!E73</f>
        <v>Ne</v>
      </c>
    </row>
    <row r="150" spans="1:3" ht="75" x14ac:dyDescent="0.25">
      <c r="A150" s="2" t="s">
        <v>772</v>
      </c>
      <c r="B150" s="673" t="str">
        <f t="shared" si="1"/>
        <v>Remiami projektai, susiję su gamintojų organizacijomis, vietinėmis rinkomis, trumpomis tiekimo grandinėmis ir kokybės schemomis, įskaitant paramą investicijoms, rinkodaros veiklą ir kt. (aktualu rodikliui L802)</v>
      </c>
      <c r="C150" s="672" t="str">
        <f>'10'!E74</f>
        <v>Ne</v>
      </c>
    </row>
    <row r="151" spans="1:3" ht="45" x14ac:dyDescent="0.25">
      <c r="A151" s="2" t="s">
        <v>773</v>
      </c>
      <c r="B151" s="673" t="str">
        <f t="shared" si="1"/>
        <v>Remiami projektai, susiję su atsinaujinančios energijos gamybos pajėgumais, įskaitant biologinę (aktualu rodikliui L803)</v>
      </c>
      <c r="C151" s="672" t="str">
        <f>'10'!E75</f>
        <v>Ne</v>
      </c>
    </row>
    <row r="152" spans="1:3" ht="60" x14ac:dyDescent="0.25">
      <c r="A152" s="2" t="s">
        <v>774</v>
      </c>
      <c r="B152" s="673" t="str">
        <f t="shared" si="1"/>
        <v>Remiami projektai, prisidedantys prie aplinkos tvarumo, klimato kaitos švelninimo bei prisitaikymo prie jos tikslų įgyvendinimo kaimo vietovėse (aktualu rodikliui L804)</v>
      </c>
      <c r="C152" s="672" t="str">
        <f>'10'!E76</f>
        <v>Ne</v>
      </c>
    </row>
    <row r="153" spans="1:3" ht="30" x14ac:dyDescent="0.25">
      <c r="A153" s="2" t="s">
        <v>775</v>
      </c>
      <c r="B153" s="673" t="str">
        <f t="shared" si="1"/>
        <v>Remiami projektai, kurie kuria darbo vietas (aktualu rodikliui L805)</v>
      </c>
      <c r="C153" s="672" t="str">
        <f>'10'!E77</f>
        <v>Taip</v>
      </c>
    </row>
    <row r="154" spans="1:3" ht="30" x14ac:dyDescent="0.25">
      <c r="A154" s="2" t="s">
        <v>776</v>
      </c>
      <c r="B154" s="673" t="str">
        <f t="shared" si="1"/>
        <v>Remiami kaimo verslų, įskaitant bioekonomiką, projektai (aktualu rodikliui L 806)</v>
      </c>
      <c r="C154" s="672" t="str">
        <f>'10'!E78</f>
        <v>Taip</v>
      </c>
    </row>
    <row r="155" spans="1:3" ht="30" x14ac:dyDescent="0.25">
      <c r="A155" s="2" t="s">
        <v>777</v>
      </c>
      <c r="B155" s="673" t="str">
        <f t="shared" si="1"/>
        <v>Remiami projektai, susiję su sumanių kaimų strategijomis (aktualu rodikliui L807)</v>
      </c>
      <c r="C155" s="672" t="str">
        <f>'10'!E79</f>
        <v>Ne</v>
      </c>
    </row>
    <row r="156" spans="1:3" ht="30" x14ac:dyDescent="0.25">
      <c r="A156" s="2" t="s">
        <v>778</v>
      </c>
      <c r="B156" s="673" t="str">
        <f t="shared" si="1"/>
        <v>Remiami projektai, gerinantys paslaugų prieinamumą ir infrastruktūrą (aktualu rodikliui L808)</v>
      </c>
      <c r="C156" s="672" t="str">
        <f>'10'!E80</f>
        <v>Taip</v>
      </c>
    </row>
    <row r="157" spans="1:3" ht="30" x14ac:dyDescent="0.25">
      <c r="A157" s="2" t="s">
        <v>779</v>
      </c>
      <c r="B157" s="673" t="str">
        <f t="shared" si="1"/>
        <v>Remiami socialinės įtraukties projektai (aktualu rodikliui L809)</v>
      </c>
      <c r="C157" s="672" t="str">
        <f>'10'!E81</f>
        <v>Ne</v>
      </c>
    </row>
    <row r="158" spans="1:3" x14ac:dyDescent="0.25">
      <c r="A158" s="2"/>
      <c r="B158" s="649"/>
      <c r="C158" s="685"/>
    </row>
    <row r="159" spans="1:3" x14ac:dyDescent="0.25">
      <c r="A159" s="1"/>
      <c r="B159" s="362"/>
      <c r="C159" s="686" t="str">
        <f>'10'!F6</f>
        <v>3 priemonė</v>
      </c>
    </row>
    <row r="160" spans="1:3" x14ac:dyDescent="0.25">
      <c r="A160" s="2" t="s">
        <v>188</v>
      </c>
      <c r="B160" s="509" t="str">
        <f>B83</f>
        <v>Priemonės pavadinimas</v>
      </c>
      <c r="C160" s="670" t="str">
        <f>'10'!F7</f>
        <v>Skaitmeninimo skatinimas žemės ūkio sektoriuje</v>
      </c>
    </row>
    <row r="161" spans="1:3" x14ac:dyDescent="0.25">
      <c r="A161" s="2" t="s">
        <v>189</v>
      </c>
      <c r="B161" s="671" t="str">
        <f t="shared" ref="B161:B224" si="2">B84</f>
        <v>Priemonės rūšis</v>
      </c>
      <c r="C161" s="670" t="str">
        <f>'10'!F8</f>
        <v>Žemės ūkio verslas</v>
      </c>
    </row>
    <row r="162" spans="1:3" ht="30" x14ac:dyDescent="0.25">
      <c r="A162" s="2" t="s">
        <v>190</v>
      </c>
      <c r="B162" s="671" t="str">
        <f t="shared" si="2"/>
        <v>VVG teritorijos poreikių, kuriuos tenkina priemonė, skaičius</v>
      </c>
      <c r="C162" s="670">
        <f>'10'!F9</f>
        <v>1</v>
      </c>
    </row>
    <row r="163" spans="1:3" x14ac:dyDescent="0.25">
      <c r="A163" s="2" t="s">
        <v>191</v>
      </c>
      <c r="B163" s="671" t="str">
        <f t="shared" si="2"/>
        <v>BŽŪP tikslų, kuriuos įgyvendina priemonė, skaičius</v>
      </c>
      <c r="C163" s="670">
        <f>'10'!F10</f>
        <v>2</v>
      </c>
    </row>
    <row r="164" spans="1:3" ht="45" x14ac:dyDescent="0.25">
      <c r="A164" s="2" t="s">
        <v>192</v>
      </c>
      <c r="B164" s="671" t="str">
        <f t="shared" si="2"/>
        <v>Pagrindinis BŽŪP tikslas, kurį įgyvendina VPS priemonė</v>
      </c>
      <c r="C164" s="672" t="str">
        <f>'10'!F11</f>
        <v>XCO. Modernizuoti sektorių skatinant žemės ūkio ir kaimo vietovių žinias, inovacijas ir skaitmeninimą bei dalijimąsi jomis, taip pat skatinant jų diegimą</v>
      </c>
    </row>
    <row r="165" spans="1:3" ht="30" x14ac:dyDescent="0.25">
      <c r="A165" s="2" t="s">
        <v>193</v>
      </c>
      <c r="B165" s="673" t="str">
        <f t="shared" si="2"/>
        <v>Ar priemonė prisideda prie 4 konkretaus BŽŪP tikslo? (tikslas nurodytas 5 lape)</v>
      </c>
      <c r="C165" s="672" t="str">
        <f>'10'!F12</f>
        <v>Ne</v>
      </c>
    </row>
    <row r="166" spans="1:3" ht="30" x14ac:dyDescent="0.25">
      <c r="A166" s="2" t="s">
        <v>194</v>
      </c>
      <c r="B166" s="673" t="str">
        <f t="shared" si="2"/>
        <v>Ar priemonė prisideda prie 5 konkretaus BŽŪP tikslo? (tikslas nurodytas 5 lape)</v>
      </c>
      <c r="C166" s="672" t="str">
        <f>'10'!F13</f>
        <v>Ne</v>
      </c>
    </row>
    <row r="167" spans="1:3" ht="30" x14ac:dyDescent="0.25">
      <c r="A167" s="2" t="s">
        <v>195</v>
      </c>
      <c r="B167" s="673" t="str">
        <f t="shared" si="2"/>
        <v>Ar priemonė prisideda prie 6 konkretaus BŽŪP tikslo? (tikslas nurodytas 5 lape)</v>
      </c>
      <c r="C167" s="672" t="str">
        <f>'10'!F14</f>
        <v>Ne</v>
      </c>
    </row>
    <row r="168" spans="1:3" ht="30" x14ac:dyDescent="0.25">
      <c r="A168" s="2" t="s">
        <v>196</v>
      </c>
      <c r="B168" s="673" t="str">
        <f t="shared" si="2"/>
        <v>Ar priemonė prisideda prie 9 konkretaus BŽŪP tikslo? (tikslas nurodytas 5 lape)</v>
      </c>
      <c r="C168" s="672" t="str">
        <f>'10'!F15</f>
        <v>Ne</v>
      </c>
    </row>
    <row r="169" spans="1:3" x14ac:dyDescent="0.25">
      <c r="A169" s="2" t="s">
        <v>94</v>
      </c>
      <c r="B169" s="675" t="str">
        <f t="shared" si="2"/>
        <v>A dalis. Priemonės intervencijos logika:</v>
      </c>
      <c r="C169" s="676"/>
    </row>
    <row r="170" spans="1:3" ht="255" x14ac:dyDescent="0.25">
      <c r="A170" s="2" t="s">
        <v>197</v>
      </c>
      <c r="B170" s="673" t="str">
        <f t="shared" si="2"/>
        <v>Priemonės tikslas, ryšys su pagrindiniu BŽŪP tikslu ir VVG teritorijos poreikiais (problemomis ir (arba) potencialu), ryšys su VPS tema (jei taikoma)</v>
      </c>
      <c r="C170" s="677" t="str">
        <f>'10'!F17</f>
        <v>Priemonės tikslas – skatinant inovacijų diegimą ir investicijas į skaitmenizavimą, žemės ūkio sektoriaus modernizavimą rajone. Priemonės įgyvendinimas skatins produkcijos iš vietos žaliavų gaminimą, ūkyje užaugintos produkcijos perdirbimą, inovacijų, skaitmeninimo, naujų technologijų, bei procesų diegimą, siekiant sukurti geresnės kokybės produktus. Ši priemonė siejasi su pagrindiniu BŽŪP tikslu XCO, kadangi bus diegiamos inovacijos ir skaitmeninimas.
Šia priemone siekiama prisidėti prie rajono ŽŪ sektoriaus skaitmeninimo (R3) ir ekonominio augimo, naujų darbo vietų kūrimo  (R.37).
VVG teritorija turi potencialo šiai priemonei įgyvendinti, nes didžioji dalis rajono gyventojų – jauni, darbingo amžiaus, 66,38 proc. teritorijos sudaro žemės ūkio naudmenos, o rajone veikia beveik 4 000 įvairios specializacijos ir dydžių ūkiai.</v>
      </c>
    </row>
    <row r="171" spans="1:3" ht="120" x14ac:dyDescent="0.25">
      <c r="A171" s="2" t="s">
        <v>198</v>
      </c>
      <c r="B171" s="671" t="str">
        <f t="shared" si="2"/>
        <v>Pokytis, kurio siekiama VPS priemone</v>
      </c>
      <c r="C171" s="677" t="str">
        <f>'10'!F18</f>
        <v>Ši priemonė prisideda prie VPS poreikio – skatinti ekonominę plėtrą, kuriant darbo vietas, plečiant paslaugų spektrą, diegiant inovacijas, skaitmeninimą – tenkinimo,  kadangi skatinant žemės ūkio sektoriaus pokyčius bus paskatinta ir rajono ekonominė plėtra, skaitmeninimas ir inovacijų diegimas, sukurtos naujos darbo vietos. Pokyčių kiekybiniai rodikliai pateikti 14-oje lentelėje.</v>
      </c>
    </row>
    <row r="172" spans="1:3" ht="30" x14ac:dyDescent="0.25">
      <c r="A172" s="2" t="s">
        <v>199</v>
      </c>
      <c r="B172" s="509" t="str">
        <f t="shared" si="2"/>
        <v>Kaip priemonė prisidės prie horizontalaus tikslo d įgyvendinimo? (pildoma, jei taikoma)</v>
      </c>
      <c r="C172" s="677" t="str">
        <f>'10'!F19</f>
        <v>Netaikoma</v>
      </c>
    </row>
    <row r="173" spans="1:3" ht="30" x14ac:dyDescent="0.25">
      <c r="A173" s="2" t="s">
        <v>200</v>
      </c>
      <c r="B173" s="509" t="str">
        <f t="shared" si="2"/>
        <v>Kaip priemonė prisidės prie horizontalaus tikslo e įgyvendinimo? (pildoma, jei taikoma)</v>
      </c>
      <c r="C173" s="677" t="str">
        <f>'10'!F20</f>
        <v>Netaikoma</v>
      </c>
    </row>
    <row r="174" spans="1:3" ht="30" x14ac:dyDescent="0.25">
      <c r="A174" s="2" t="s">
        <v>201</v>
      </c>
      <c r="B174" s="509" t="str">
        <f t="shared" si="2"/>
        <v>Kaip priemonė prisidės prie horizontalaus tikslo f įgyvendinimo? (pildoma, jei taikoma)</v>
      </c>
      <c r="C174" s="677" t="str">
        <f>'10'!F21</f>
        <v>Netaikoma</v>
      </c>
    </row>
    <row r="175" spans="1:3" ht="30" x14ac:dyDescent="0.25">
      <c r="A175" s="2" t="s">
        <v>202</v>
      </c>
      <c r="B175" s="509" t="str">
        <f t="shared" si="2"/>
        <v>Kaip priemonė prisidės prie horizontalaus tikslo i įgyvendinimo? (pildoma, jei taikoma)</v>
      </c>
      <c r="C175" s="677" t="str">
        <f>'10'!F22</f>
        <v>Netaikoma</v>
      </c>
    </row>
    <row r="176" spans="1:3" ht="30" x14ac:dyDescent="0.25">
      <c r="A176" s="2" t="s">
        <v>203</v>
      </c>
      <c r="B176" s="675" t="str">
        <f t="shared" si="2"/>
        <v>B dalis. Pareiškėjų ir projektų tinkamumo sąlygos, projektų atrankos principai:</v>
      </c>
      <c r="C176" s="676"/>
    </row>
    <row r="177" spans="1:3" ht="60" x14ac:dyDescent="0.25">
      <c r="A177" s="2" t="s">
        <v>204</v>
      </c>
      <c r="B177" s="509" t="str">
        <f t="shared" si="2"/>
        <v>Pagal priemonę remiamos veiklos</v>
      </c>
      <c r="C177" s="677" t="str">
        <f>'10'!F24</f>
        <v xml:space="preserve">Parama teikiama įvairių  žemės ūkio verslų kūrimui ir plėtrai, produktų gamybai, apdorojimui, perdirbimui, jų pardavimui, taip pat inovacijų diegimui ir ūkių skaitmeninimui </v>
      </c>
    </row>
    <row r="178" spans="1:3" ht="30" x14ac:dyDescent="0.25">
      <c r="A178" s="2" t="s">
        <v>205</v>
      </c>
      <c r="B178" s="671" t="str">
        <f t="shared" si="2"/>
        <v>Tinkami pareiškėjai ir partneriai (jei taikomas reikalavimas projektus įgyvendinti su partneriais)</v>
      </c>
      <c r="C178" s="677" t="str">
        <f>'10'!F25</f>
        <v>Ūkininkai, įregistravę ūkį ir žemės ūkio valdą savo vardu, veikiantys VVG teritorijoje</v>
      </c>
    </row>
    <row r="179" spans="1:3" ht="30" x14ac:dyDescent="0.25">
      <c r="A179" s="2" t="s">
        <v>206</v>
      </c>
      <c r="B179" s="671" t="str">
        <f t="shared" si="2"/>
        <v>Priemonės tikslinė grupė (pildoma, jei nesutampa su tinkamais pareiškėjais ir (arba) partneriais)</v>
      </c>
      <c r="C179" s="677">
        <f>'10'!F26</f>
        <v>0</v>
      </c>
    </row>
    <row r="180" spans="1:3" x14ac:dyDescent="0.25">
      <c r="A180" s="2" t="s">
        <v>725</v>
      </c>
      <c r="B180" s="509" t="str">
        <f t="shared" si="2"/>
        <v>Tinkamumo sąlygos pareiškėjams ir projektams</v>
      </c>
      <c r="C180" s="677" t="str">
        <f>'10'!F27</f>
        <v>Sąlygos nustatytos SP ir VP administravimo taisyklėse</v>
      </c>
    </row>
    <row r="181" spans="1:3" ht="60" x14ac:dyDescent="0.25">
      <c r="A181" s="2" t="s">
        <v>726</v>
      </c>
      <c r="B181" s="673" t="str">
        <f t="shared" si="2"/>
        <v>Projektų atrankos principai</v>
      </c>
      <c r="C181" s="677" t="str">
        <f>'10'!F28</f>
        <v xml:space="preserve">1. parama skirta investicijoms į ŽŪ skaitmeninimą; 
2. Paraišką teikia fizinis asmuo jaunesnis kaip 40 metų 
3. Investuojama į žemės ūkio produkcijos perdirbimą ir rinkodarą </v>
      </c>
    </row>
    <row r="182" spans="1:3" x14ac:dyDescent="0.25">
      <c r="A182" s="2" t="s">
        <v>727</v>
      </c>
      <c r="B182" s="509" t="str">
        <f t="shared" si="2"/>
        <v>Planuojamų kvietimų teikti paraiškas skaičius</v>
      </c>
      <c r="C182" s="670">
        <f>'10'!F29</f>
        <v>1</v>
      </c>
    </row>
    <row r="183" spans="1:3" x14ac:dyDescent="0.25">
      <c r="A183" s="2" t="s">
        <v>728</v>
      </c>
      <c r="B183" s="651" t="str">
        <f t="shared" si="2"/>
        <v>C dalis. Paramos dydžiai:</v>
      </c>
      <c r="C183" s="676"/>
    </row>
    <row r="184" spans="1:3" x14ac:dyDescent="0.25">
      <c r="A184" s="2" t="s">
        <v>729</v>
      </c>
      <c r="B184" s="509" t="str">
        <f t="shared" si="2"/>
        <v>Didžiausia paramos suma vietos projektui, Eur</v>
      </c>
      <c r="C184" s="677">
        <f>'10'!F31</f>
        <v>80000</v>
      </c>
    </row>
    <row r="185" spans="1:3" x14ac:dyDescent="0.25">
      <c r="A185" s="2" t="s">
        <v>730</v>
      </c>
      <c r="B185" s="509" t="str">
        <f t="shared" si="2"/>
        <v xml:space="preserve">Paramos lyginamoji dalis, proc. </v>
      </c>
      <c r="C185" s="677" t="str">
        <f>'10'!F32</f>
        <v>iki 65 proc.</v>
      </c>
    </row>
    <row r="186" spans="1:3" x14ac:dyDescent="0.25">
      <c r="A186" s="2" t="s">
        <v>731</v>
      </c>
      <c r="B186" s="509" t="str">
        <f t="shared" si="2"/>
        <v>Planuojama paramos suma priemonei, Eur</v>
      </c>
      <c r="C186" s="678">
        <f>'10'!F33</f>
        <v>80000</v>
      </c>
    </row>
    <row r="187" spans="1:3" x14ac:dyDescent="0.25">
      <c r="A187" s="2" t="s">
        <v>732</v>
      </c>
      <c r="B187" s="509" t="str">
        <f t="shared" si="2"/>
        <v>Planuojama paremti projektų (rodiklis L700)</v>
      </c>
      <c r="C187" s="679">
        <f>'10'!F34</f>
        <v>1</v>
      </c>
    </row>
    <row r="188" spans="1:3" x14ac:dyDescent="0.25">
      <c r="A188" s="2" t="s">
        <v>733</v>
      </c>
      <c r="B188" s="509" t="str">
        <f t="shared" si="2"/>
        <v>Paaiškinimas, kaip nustatyta rodiklio L700 reikšmė</v>
      </c>
      <c r="C188" s="677" t="str">
        <f>'10'!F35</f>
        <v>Pagal maksimalią paramos sumą.</v>
      </c>
    </row>
    <row r="189" spans="1:3" ht="30" x14ac:dyDescent="0.25">
      <c r="A189" s="2" t="s">
        <v>734</v>
      </c>
      <c r="B189" s="651" t="str">
        <f t="shared" si="2"/>
        <v>D dalis. Priemonės indėlis į ES ir nacionalinių horizontaliųjų principų įgyvendinimą:</v>
      </c>
      <c r="C189" s="676"/>
    </row>
    <row r="190" spans="1:3" x14ac:dyDescent="0.25">
      <c r="A190" s="2" t="s">
        <v>735</v>
      </c>
      <c r="B190" s="680" t="str">
        <f t="shared" si="2"/>
        <v>Subregioninės vietovės principas:</v>
      </c>
      <c r="C190" s="676"/>
    </row>
    <row r="191" spans="1:3" ht="30" x14ac:dyDescent="0.25">
      <c r="A191" s="2" t="s">
        <v>736</v>
      </c>
      <c r="B191" s="509" t="str">
        <f t="shared" si="2"/>
        <v>Ar siekiama, kad pagal priemonę finansuojami projektai apimtų visas VVG teritorijos seniūnijas?</v>
      </c>
      <c r="C191" s="672" t="str">
        <f>'10'!F38</f>
        <v>Ne</v>
      </c>
    </row>
    <row r="192" spans="1:3" ht="30" x14ac:dyDescent="0.25">
      <c r="A192" s="2" t="s">
        <v>737</v>
      </c>
      <c r="B192" s="509" t="str">
        <f t="shared" si="2"/>
        <v>Pasirinkimo pagrindimas</v>
      </c>
      <c r="C192" s="677" t="str">
        <f>'10'!F39</f>
        <v>Nėra galimybės to padaryti, nes suplanuotas 1 VP, o seniūnijų yra - 11.</v>
      </c>
    </row>
    <row r="193" spans="1:3" x14ac:dyDescent="0.25">
      <c r="A193" s="2" t="s">
        <v>738</v>
      </c>
      <c r="B193" s="680" t="str">
        <f t="shared" si="2"/>
        <v>Partnerystės principas:</v>
      </c>
      <c r="C193" s="676"/>
    </row>
    <row r="194" spans="1:3" ht="30" x14ac:dyDescent="0.25">
      <c r="A194" s="2" t="s">
        <v>739</v>
      </c>
      <c r="B194" s="509" t="str">
        <f t="shared" si="2"/>
        <v>Ar siekiama, kad pagal priemonę finansuojami projektai būtų vykdomi su partneriais?</v>
      </c>
      <c r="C194" s="672" t="str">
        <f>'10'!F41</f>
        <v>Taip, pasirinktinai</v>
      </c>
    </row>
    <row r="195" spans="1:3" ht="45" x14ac:dyDescent="0.25">
      <c r="A195" s="2" t="s">
        <v>740</v>
      </c>
      <c r="B195" s="509" t="str">
        <f t="shared" si="2"/>
        <v>Pasirinkimo pagrindimas</v>
      </c>
      <c r="C195" s="677" t="str">
        <f>'10'!F42</f>
        <v>Pareiškėjai turės galimybę pasirinkti ar projektą įgyvendinti su partneriais ir ne, papildomų atrankos balų už tai skirti neplanuojama</v>
      </c>
    </row>
    <row r="196" spans="1:3" x14ac:dyDescent="0.25">
      <c r="A196" s="2" t="s">
        <v>741</v>
      </c>
      <c r="B196" s="680" t="str">
        <f t="shared" si="2"/>
        <v>Inovacijų principas:</v>
      </c>
      <c r="C196" s="676"/>
    </row>
    <row r="197" spans="1:3" ht="30" x14ac:dyDescent="0.25">
      <c r="A197" s="2" t="s">
        <v>742</v>
      </c>
      <c r="B197" s="509" t="str">
        <f t="shared" si="2"/>
        <v>Ar siekiama, kad pagal priemonę finansuojami projektai būtų skirti inovacijoms vietos lygiu diegti?</v>
      </c>
      <c r="C197" s="672" t="str">
        <f>'10'!F44</f>
        <v>Taip, pasirinktinai</v>
      </c>
    </row>
    <row r="198" spans="1:3" ht="30" x14ac:dyDescent="0.25">
      <c r="A198" s="2" t="s">
        <v>743</v>
      </c>
      <c r="B198" s="509" t="str">
        <f t="shared" si="2"/>
        <v>Pasirinkimo pagrindimas</v>
      </c>
      <c r="C198" s="677" t="str">
        <f>'10'!F45</f>
        <v>Žr. 10.22 p. Skaičius apskaičiuotas įvertinus ankstesnio laikotarpio patirtį.</v>
      </c>
    </row>
    <row r="199" spans="1:3" ht="30" x14ac:dyDescent="0.25">
      <c r="A199" s="2" t="s">
        <v>744</v>
      </c>
      <c r="B199" s="509" t="str">
        <f t="shared" si="2"/>
        <v>Planuojama paremti projektų, skirtų inovacijoms vietos lygiu diegti (rodiklis L710)</v>
      </c>
      <c r="C199" s="679">
        <f>'10'!F46</f>
        <v>0</v>
      </c>
    </row>
    <row r="200" spans="1:3" x14ac:dyDescent="0.25">
      <c r="A200" s="2" t="s">
        <v>745</v>
      </c>
      <c r="B200" s="680" t="str">
        <f t="shared" si="2"/>
        <v>Lyčių lygybė ir nediskriminavimas:</v>
      </c>
      <c r="C200" s="676"/>
    </row>
    <row r="201" spans="1:3" ht="30" x14ac:dyDescent="0.25">
      <c r="A201" s="2" t="s">
        <v>746</v>
      </c>
      <c r="B201" s="509" t="str">
        <f t="shared" si="2"/>
        <v>Ar pagal priemonę finansuojami projektai, skirti lyčių lygybei ir nediskriminavimui?</v>
      </c>
      <c r="C201" s="672" t="str">
        <f>'10'!F48</f>
        <v>Ne</v>
      </c>
    </row>
    <row r="202" spans="1:3" x14ac:dyDescent="0.25">
      <c r="A202" s="2" t="s">
        <v>747</v>
      </c>
      <c r="B202" s="509" t="str">
        <f t="shared" si="2"/>
        <v>Pasirinkimo pagrindimas (jei taip, kaip bus užtikrinta)</v>
      </c>
      <c r="C202" s="677" t="str">
        <f>'10'!F49</f>
        <v>Netaikoma</v>
      </c>
    </row>
    <row r="203" spans="1:3" x14ac:dyDescent="0.25">
      <c r="A203" s="2" t="s">
        <v>748</v>
      </c>
      <c r="B203" s="680" t="str">
        <f t="shared" si="2"/>
        <v>Jaunimas:</v>
      </c>
      <c r="C203" s="676"/>
    </row>
    <row r="204" spans="1:3" ht="30" x14ac:dyDescent="0.25">
      <c r="A204" s="2" t="s">
        <v>749</v>
      </c>
      <c r="B204" s="509" t="str">
        <f t="shared" si="2"/>
        <v>Ar pagal priemonę finansuojami projektai, skirti jaunimui?</v>
      </c>
      <c r="C204" s="672" t="str">
        <f>'10'!F51</f>
        <v>Taip</v>
      </c>
    </row>
    <row r="205" spans="1:3" x14ac:dyDescent="0.25">
      <c r="A205" s="2" t="s">
        <v>750</v>
      </c>
      <c r="B205" s="509" t="str">
        <f t="shared" si="2"/>
        <v>Pasirinkimo pagrindimas (jei taip, kaip bus užtikrinta)</v>
      </c>
      <c r="C205" s="677" t="str">
        <f>'10'!F52</f>
        <v>Žr. 10.22 p.</v>
      </c>
    </row>
    <row r="206" spans="1:3" x14ac:dyDescent="0.25">
      <c r="A206" s="2" t="s">
        <v>751</v>
      </c>
      <c r="B206" s="675" t="str">
        <f t="shared" si="2"/>
        <v>E dalis. Priemonės rezultato rodikliai:</v>
      </c>
      <c r="C206" s="676"/>
    </row>
    <row r="207" spans="1:3" x14ac:dyDescent="0.25">
      <c r="A207" s="2" t="s">
        <v>752</v>
      </c>
      <c r="B207" s="680" t="str">
        <f t="shared" si="2"/>
        <v>SP rezultato rodiklių taikymas priemonei:</v>
      </c>
      <c r="C207" s="676"/>
    </row>
    <row r="208" spans="1:3" x14ac:dyDescent="0.25">
      <c r="A208" s="2" t="s">
        <v>753</v>
      </c>
      <c r="B208" s="681" t="str">
        <f t="shared" si="2"/>
        <v>R.3</v>
      </c>
      <c r="C208" s="687" t="str">
        <f>'10'!F55</f>
        <v>Taip</v>
      </c>
    </row>
    <row r="209" spans="1:3" x14ac:dyDescent="0.25">
      <c r="A209" s="2" t="s">
        <v>754</v>
      </c>
      <c r="B209" s="681" t="str">
        <f t="shared" si="2"/>
        <v>R.37</v>
      </c>
      <c r="C209" s="687" t="str">
        <f>'10'!F56</f>
        <v>Taip</v>
      </c>
    </row>
    <row r="210" spans="1:3" x14ac:dyDescent="0.25">
      <c r="A210" s="2" t="s">
        <v>755</v>
      </c>
      <c r="B210" s="681" t="str">
        <f t="shared" si="2"/>
        <v>R.39</v>
      </c>
      <c r="C210" s="687" t="str">
        <f>'10'!F57</f>
        <v>Ne</v>
      </c>
    </row>
    <row r="211" spans="1:3" x14ac:dyDescent="0.25">
      <c r="A211" s="2" t="s">
        <v>756</v>
      </c>
      <c r="B211" s="681" t="str">
        <f t="shared" si="2"/>
        <v>R.41</v>
      </c>
      <c r="C211" s="687" t="str">
        <f>'10'!F58</f>
        <v>Ne</v>
      </c>
    </row>
    <row r="212" spans="1:3" x14ac:dyDescent="0.25">
      <c r="A212" s="2" t="s">
        <v>757</v>
      </c>
      <c r="B212" s="681" t="str">
        <f t="shared" si="2"/>
        <v>R.42</v>
      </c>
      <c r="C212" s="687" t="str">
        <f>'10'!F59</f>
        <v>Ne</v>
      </c>
    </row>
    <row r="213" spans="1:3" x14ac:dyDescent="0.25">
      <c r="A213" s="2" t="s">
        <v>758</v>
      </c>
      <c r="B213" s="680" t="str">
        <f t="shared" si="2"/>
        <v>VPS rodiklių taikymas priemonei:</v>
      </c>
      <c r="C213" s="688"/>
    </row>
    <row r="214" spans="1:3" x14ac:dyDescent="0.25">
      <c r="A214" s="2" t="s">
        <v>759</v>
      </c>
      <c r="B214" s="681" t="str">
        <f t="shared" si="2"/>
        <v>RASE-P.1</v>
      </c>
      <c r="C214" s="687" t="str">
        <f>'10'!F61</f>
        <v>Ne</v>
      </c>
    </row>
    <row r="215" spans="1:3" x14ac:dyDescent="0.25">
      <c r="A215" s="2" t="s">
        <v>760</v>
      </c>
      <c r="B215" s="681" t="str">
        <f t="shared" si="2"/>
        <v>RASE-P.2</v>
      </c>
      <c r="C215" s="687" t="str">
        <f>'10'!F62</f>
        <v>Ne</v>
      </c>
    </row>
    <row r="216" spans="1:3" x14ac:dyDescent="0.25">
      <c r="A216" s="2" t="s">
        <v>761</v>
      </c>
      <c r="B216" s="681" t="str">
        <f t="shared" si="2"/>
        <v>RASE-P.3</v>
      </c>
      <c r="C216" s="687" t="str">
        <f>'10'!F63</f>
        <v>Ne</v>
      </c>
    </row>
    <row r="217" spans="1:3" x14ac:dyDescent="0.25">
      <c r="A217" s="2" t="s">
        <v>762</v>
      </c>
      <c r="B217" s="681" t="str">
        <f t="shared" si="2"/>
        <v>RASE-P.4</v>
      </c>
      <c r="C217" s="687" t="str">
        <f>'10'!F64</f>
        <v>Ne</v>
      </c>
    </row>
    <row r="218" spans="1:3" x14ac:dyDescent="0.25">
      <c r="A218" s="2" t="s">
        <v>763</v>
      </c>
      <c r="B218" s="681" t="str">
        <f t="shared" si="2"/>
        <v>RASE-P.5</v>
      </c>
      <c r="C218" s="687" t="str">
        <f>'10'!F65</f>
        <v>Ne</v>
      </c>
    </row>
    <row r="219" spans="1:3" x14ac:dyDescent="0.25">
      <c r="A219" s="2" t="s">
        <v>764</v>
      </c>
      <c r="B219" s="681" t="str">
        <f t="shared" si="2"/>
        <v>RASE-P.6</v>
      </c>
      <c r="C219" s="687" t="str">
        <f>'10'!F66</f>
        <v>Ne</v>
      </c>
    </row>
    <row r="220" spans="1:3" x14ac:dyDescent="0.25">
      <c r="A220" s="2" t="s">
        <v>765</v>
      </c>
      <c r="B220" s="681" t="str">
        <f t="shared" si="2"/>
        <v>RASE-P.7</v>
      </c>
      <c r="C220" s="687" t="str">
        <f>'10'!F67</f>
        <v>Ne</v>
      </c>
    </row>
    <row r="221" spans="1:3" x14ac:dyDescent="0.25">
      <c r="A221" s="2" t="s">
        <v>766</v>
      </c>
      <c r="B221" s="681" t="str">
        <f t="shared" si="2"/>
        <v>RASE-P.8</v>
      </c>
      <c r="C221" s="687" t="str">
        <f>'10'!F68</f>
        <v>Ne</v>
      </c>
    </row>
    <row r="222" spans="1:3" x14ac:dyDescent="0.25">
      <c r="A222" s="2" t="s">
        <v>767</v>
      </c>
      <c r="B222" s="681" t="str">
        <f t="shared" si="2"/>
        <v>RASE-P.9</v>
      </c>
      <c r="C222" s="687" t="str">
        <f>'10'!F69</f>
        <v>Ne</v>
      </c>
    </row>
    <row r="223" spans="1:3" x14ac:dyDescent="0.25">
      <c r="A223" s="2" t="s">
        <v>768</v>
      </c>
      <c r="B223" s="683" t="str">
        <f t="shared" si="2"/>
        <v>RASE-P.10</v>
      </c>
      <c r="C223" s="689" t="str">
        <f>'10'!F70</f>
        <v>Ne</v>
      </c>
    </row>
    <row r="224" spans="1:3" x14ac:dyDescent="0.25">
      <c r="A224" s="2" t="s">
        <v>769</v>
      </c>
      <c r="B224" s="675" t="str">
        <f t="shared" si="2"/>
        <v>F dalis. Pagal priemonę remiamų projektų pobūdis:</v>
      </c>
      <c r="C224" s="676"/>
    </row>
    <row r="225" spans="1:3" x14ac:dyDescent="0.25">
      <c r="A225" s="2" t="s">
        <v>770</v>
      </c>
      <c r="B225" s="671" t="str">
        <f t="shared" ref="B225:B234" si="3">B148</f>
        <v>Remiami pelno projektai</v>
      </c>
      <c r="C225" s="672" t="str">
        <f>'10'!F72</f>
        <v>Taip</v>
      </c>
    </row>
    <row r="226" spans="1:3" ht="60" x14ac:dyDescent="0.25">
      <c r="A226" s="2" t="s">
        <v>771</v>
      </c>
      <c r="B226" s="673" t="str">
        <f t="shared" si="3"/>
        <v>Remiami projektai, susiję su žinių perdavimu, įskaitant konsultacijas, mokymą ir keitimąsi žiniomis apie tvarią, ekonominę, socialinę, aplinką ir klimatą tausojančią veiklą (aktualu rodikliui L801)</v>
      </c>
      <c r="C226" s="672" t="str">
        <f>'10'!F73</f>
        <v>Taip</v>
      </c>
    </row>
    <row r="227" spans="1:3" ht="75" x14ac:dyDescent="0.25">
      <c r="A227" s="2" t="s">
        <v>772</v>
      </c>
      <c r="B227" s="673" t="str">
        <f t="shared" si="3"/>
        <v>Remiami projektai, susiję su gamintojų organizacijomis, vietinėmis rinkomis, trumpomis tiekimo grandinėmis ir kokybės schemomis, įskaitant paramą investicijoms, rinkodaros veiklą ir kt. (aktualu rodikliui L802)</v>
      </c>
      <c r="C227" s="672" t="str">
        <f>'10'!F74</f>
        <v>Ne</v>
      </c>
    </row>
    <row r="228" spans="1:3" ht="45" x14ac:dyDescent="0.25">
      <c r="A228" s="2" t="s">
        <v>773</v>
      </c>
      <c r="B228" s="673" t="str">
        <f t="shared" si="3"/>
        <v>Remiami projektai, susiję su atsinaujinančios energijos gamybos pajėgumais, įskaitant biologinę (aktualu rodikliui L803)</v>
      </c>
      <c r="C228" s="672" t="str">
        <f>'10'!F75</f>
        <v>Ne</v>
      </c>
    </row>
    <row r="229" spans="1:3" ht="60" x14ac:dyDescent="0.25">
      <c r="A229" s="2" t="s">
        <v>774</v>
      </c>
      <c r="B229" s="673" t="str">
        <f t="shared" si="3"/>
        <v>Remiami projektai, prisidedantys prie aplinkos tvarumo, klimato kaitos švelninimo bei prisitaikymo prie jos tikslų įgyvendinimo kaimo vietovėse (aktualu rodikliui L804)</v>
      </c>
      <c r="C229" s="672" t="str">
        <f>'10'!F76</f>
        <v>Ne</v>
      </c>
    </row>
    <row r="230" spans="1:3" ht="30" x14ac:dyDescent="0.25">
      <c r="A230" s="2" t="s">
        <v>775</v>
      </c>
      <c r="B230" s="673" t="str">
        <f t="shared" si="3"/>
        <v>Remiami projektai, kurie kuria darbo vietas (aktualu rodikliui L805)</v>
      </c>
      <c r="C230" s="672" t="str">
        <f>'10'!F77</f>
        <v>Taip</v>
      </c>
    </row>
    <row r="231" spans="1:3" ht="30" x14ac:dyDescent="0.25">
      <c r="A231" s="2" t="s">
        <v>776</v>
      </c>
      <c r="B231" s="673" t="str">
        <f t="shared" si="3"/>
        <v>Remiami kaimo verslų, įskaitant bioekonomiką, projektai (aktualu rodikliui L 806)</v>
      </c>
      <c r="C231" s="672" t="str">
        <f>'10'!F78</f>
        <v>Ne</v>
      </c>
    </row>
    <row r="232" spans="1:3" ht="30" x14ac:dyDescent="0.25">
      <c r="A232" s="2" t="s">
        <v>777</v>
      </c>
      <c r="B232" s="673" t="str">
        <f t="shared" si="3"/>
        <v>Remiami projektai, susiję su sumanių kaimų strategijomis (aktualu rodikliui L807)</v>
      </c>
      <c r="C232" s="672" t="str">
        <f>'10'!F79</f>
        <v>Ne</v>
      </c>
    </row>
    <row r="233" spans="1:3" ht="30" x14ac:dyDescent="0.25">
      <c r="A233" s="2" t="s">
        <v>778</v>
      </c>
      <c r="B233" s="673" t="str">
        <f t="shared" si="3"/>
        <v>Remiami projektai, gerinantys paslaugų prieinamumą ir infrastruktūrą (aktualu rodikliui L808)</v>
      </c>
      <c r="C233" s="672" t="str">
        <f>'10'!F80</f>
        <v>Ne</v>
      </c>
    </row>
    <row r="234" spans="1:3" ht="30" x14ac:dyDescent="0.25">
      <c r="A234" s="2" t="s">
        <v>779</v>
      </c>
      <c r="B234" s="673" t="str">
        <f t="shared" si="3"/>
        <v>Remiami socialinės įtraukties projektai (aktualu rodikliui L809)</v>
      </c>
      <c r="C234" s="672" t="str">
        <f>'10'!F81</f>
        <v>Ne</v>
      </c>
    </row>
    <row r="235" spans="1:3" x14ac:dyDescent="0.25">
      <c r="B235" s="649"/>
      <c r="C235" s="685"/>
    </row>
    <row r="236" spans="1:3" x14ac:dyDescent="0.25">
      <c r="A236" s="1"/>
      <c r="B236" s="362"/>
      <c r="C236" s="686" t="str">
        <f>'10'!G6</f>
        <v>4 priemonė</v>
      </c>
    </row>
    <row r="237" spans="1:3" x14ac:dyDescent="0.25">
      <c r="A237" s="2" t="s">
        <v>188</v>
      </c>
      <c r="B237" s="509" t="str">
        <f>B160</f>
        <v>Priemonės pavadinimas</v>
      </c>
      <c r="C237" s="670" t="str">
        <f>'10'!G7</f>
        <v>NVO socialinio verslo kūrimas ir plėtra</v>
      </c>
    </row>
    <row r="238" spans="1:3" x14ac:dyDescent="0.25">
      <c r="A238" s="2" t="s">
        <v>189</v>
      </c>
      <c r="B238" s="671" t="str">
        <f t="shared" ref="B238:B301" si="4">B161</f>
        <v>Priemonės rūšis</v>
      </c>
      <c r="C238" s="670" t="str">
        <f>'10'!G8</f>
        <v>Socialinis verslas</v>
      </c>
    </row>
    <row r="239" spans="1:3" ht="30" x14ac:dyDescent="0.25">
      <c r="A239" s="2" t="s">
        <v>190</v>
      </c>
      <c r="B239" s="671" t="str">
        <f t="shared" si="4"/>
        <v>VVG teritorijos poreikių, kuriuos tenkina priemonė, skaičius</v>
      </c>
      <c r="C239" s="670">
        <f>'10'!G9</f>
        <v>1</v>
      </c>
    </row>
    <row r="240" spans="1:3" x14ac:dyDescent="0.25">
      <c r="A240" s="2" t="s">
        <v>191</v>
      </c>
      <c r="B240" s="671" t="str">
        <f t="shared" si="4"/>
        <v>BŽŪP tikslų, kuriuos įgyvendina priemonė, skaičius</v>
      </c>
      <c r="C240" s="670">
        <f>'10'!G10</f>
        <v>1</v>
      </c>
    </row>
    <row r="241" spans="1:3" ht="60" x14ac:dyDescent="0.25">
      <c r="A241" s="2" t="s">
        <v>192</v>
      </c>
      <c r="B241" s="671" t="str">
        <f t="shared" si="4"/>
        <v>Pagrindinis BŽŪP tikslas, kurį įgyvendina VPS priemonė</v>
      </c>
      <c r="C241" s="672" t="str">
        <f>'10'!G11</f>
        <v>SO8. Skatinti užimtumą, augimą, lyčių lygybę, įskaitant moterų dalyvavimą ūkininkavimo veikloje, socialinę įtrauktį ir vietos plėtrą kaimo vietovėse, įskaitant žiedinę bioekonomiką ir tvarią miškininkystę</v>
      </c>
    </row>
    <row r="242" spans="1:3" ht="30" x14ac:dyDescent="0.25">
      <c r="A242" s="2" t="s">
        <v>193</v>
      </c>
      <c r="B242" s="673" t="str">
        <f t="shared" si="4"/>
        <v>Ar priemonė prisideda prie 4 konkretaus BŽŪP tikslo? (tikslas nurodytas 5 lape)</v>
      </c>
      <c r="C242" s="672" t="str">
        <f>'10'!G12</f>
        <v>Ne</v>
      </c>
    </row>
    <row r="243" spans="1:3" ht="30" x14ac:dyDescent="0.25">
      <c r="A243" s="2" t="s">
        <v>194</v>
      </c>
      <c r="B243" s="673" t="str">
        <f t="shared" si="4"/>
        <v>Ar priemonė prisideda prie 5 konkretaus BŽŪP tikslo? (tikslas nurodytas 5 lape)</v>
      </c>
      <c r="C243" s="672" t="str">
        <f>'10'!G13</f>
        <v>Ne</v>
      </c>
    </row>
    <row r="244" spans="1:3" ht="30" x14ac:dyDescent="0.25">
      <c r="A244" s="2" t="s">
        <v>195</v>
      </c>
      <c r="B244" s="673" t="str">
        <f t="shared" si="4"/>
        <v>Ar priemonė prisideda prie 6 konkretaus BŽŪP tikslo? (tikslas nurodytas 5 lape)</v>
      </c>
      <c r="C244" s="672" t="str">
        <f>'10'!G14</f>
        <v>Ne</v>
      </c>
    </row>
    <row r="245" spans="1:3" ht="30" x14ac:dyDescent="0.25">
      <c r="A245" s="2" t="s">
        <v>196</v>
      </c>
      <c r="B245" s="673" t="str">
        <f t="shared" si="4"/>
        <v>Ar priemonė prisideda prie 9 konkretaus BŽŪP tikslo? (tikslas nurodytas 5 lape)</v>
      </c>
      <c r="C245" s="672" t="str">
        <f>'10'!G15</f>
        <v>Ne</v>
      </c>
    </row>
    <row r="246" spans="1:3" x14ac:dyDescent="0.25">
      <c r="A246" s="2" t="s">
        <v>94</v>
      </c>
      <c r="B246" s="675" t="str">
        <f t="shared" si="4"/>
        <v>A dalis. Priemonės intervencijos logika:</v>
      </c>
      <c r="C246" s="676"/>
    </row>
    <row r="247" spans="1:3" ht="300" x14ac:dyDescent="0.25">
      <c r="A247" s="2" t="s">
        <v>197</v>
      </c>
      <c r="B247" s="673" t="str">
        <f t="shared" si="4"/>
        <v>Priemonės tikslas, ryšys su pagrindiniu BŽŪP tikslu ir VVG teritorijos poreikiais (problemomis ir (arba) potencialu), ryšys su VPS tema (jei taikoma)</v>
      </c>
      <c r="C247" s="677" t="str">
        <f>'10'!G17</f>
        <v>Priemonės tikslas – įvairinti socialinių paslaugų teikimą vietos gyventojams, prisidėti prie rajono socialinių problemų sprendimo, kuriant ir plėtojant socialinį verslą. Bus siekiama kurti ir plėtoti vietos gyventojams reikalingas socialinės pagalbos paslaugas. Priemonė siejasi su BŽŪP tikslu SO8, kadangi bus skatinamas užimtumas, prisidedama prie socialinės įtraukties ir vietos plėtros kaimo vietovėse. 
Šia priemone siekiama prisidėti prie rajono ekonominės plėtros, naujų darbo vietų kūrimo  (R.37), naujų verslo šakų kūrimo ir plėtros (R.39). Taip pat sudaryti palankesnes sąlygas vietos gyventojams naudotis įvairiomis paslaugomis (R.41) ir skatinti socialinę įtrauktį (R.42) rajone.
VVG teritorija turi potencialo šiai priemonei įgyvendinti, nes keičiasi gyventojų socialiniai poreikiai, vis didesniam gyventojų skaičiui, ypatingai senjorams, socialiai atskirtiems žmonėms, reikalinga priežiūra namuose ir įvairių papildomų socialinių paslaugų teikimas</v>
      </c>
    </row>
    <row r="248" spans="1:3" ht="135" x14ac:dyDescent="0.25">
      <c r="A248" s="2" t="s">
        <v>198</v>
      </c>
      <c r="B248" s="671" t="str">
        <f t="shared" si="4"/>
        <v>Pokytis, kurio siekiama VPS priemone</v>
      </c>
      <c r="C248" s="677" t="str">
        <f>'10'!G18</f>
        <v>Ši priemonė prisideda prie VPS poreikio – skatinti ekonominę plėtrą, kuriant darbo vietas, plečiant paslaugų spektrą, diegiant inovacijas, skaitmeninimą; turizmui palankios aplinkos plėtojimas – tenkinimo,  kadangi kuriant naujus ar plečiant esamus socialinius verslus bus paskatinta ekonominė plėtra, sukurtos naujos darbo vietos, išplėstas teikiamų socialinių paslaugų spektras rajone. Pokyčių kiekybiniai rodikliai pateikti 14-oje lentelėje.</v>
      </c>
    </row>
    <row r="249" spans="1:3" ht="30" x14ac:dyDescent="0.25">
      <c r="A249" s="2" t="s">
        <v>199</v>
      </c>
      <c r="B249" s="509" t="str">
        <f t="shared" si="4"/>
        <v>Kaip priemonė prisidės prie horizontalaus tikslo d įgyvendinimo? (pildoma, jei taikoma)</v>
      </c>
      <c r="C249" s="677" t="str">
        <f>'10'!G19</f>
        <v>Netaikoma</v>
      </c>
    </row>
    <row r="250" spans="1:3" ht="30" x14ac:dyDescent="0.25">
      <c r="A250" s="2" t="s">
        <v>200</v>
      </c>
      <c r="B250" s="509" t="str">
        <f t="shared" si="4"/>
        <v>Kaip priemonė prisidės prie horizontalaus tikslo e įgyvendinimo? (pildoma, jei taikoma)</v>
      </c>
      <c r="C250" s="677" t="str">
        <f>'10'!G20</f>
        <v>Netaikoma</v>
      </c>
    </row>
    <row r="251" spans="1:3" ht="30" x14ac:dyDescent="0.25">
      <c r="A251" s="2" t="s">
        <v>201</v>
      </c>
      <c r="B251" s="509" t="str">
        <f t="shared" si="4"/>
        <v>Kaip priemonė prisidės prie horizontalaus tikslo f įgyvendinimo? (pildoma, jei taikoma)</v>
      </c>
      <c r="C251" s="677" t="str">
        <f>'10'!G21</f>
        <v>Netaikoma</v>
      </c>
    </row>
    <row r="252" spans="1:3" ht="30" x14ac:dyDescent="0.25">
      <c r="A252" s="2" t="s">
        <v>202</v>
      </c>
      <c r="B252" s="509" t="str">
        <f t="shared" si="4"/>
        <v>Kaip priemonė prisidės prie horizontalaus tikslo i įgyvendinimo? (pildoma, jei taikoma)</v>
      </c>
      <c r="C252" s="677" t="str">
        <f>'10'!G22</f>
        <v>Netaikoma</v>
      </c>
    </row>
    <row r="253" spans="1:3" ht="30" x14ac:dyDescent="0.25">
      <c r="A253" s="2" t="s">
        <v>203</v>
      </c>
      <c r="B253" s="675" t="str">
        <f t="shared" si="4"/>
        <v>B dalis. Pareiškėjų ir projektų tinkamumo sąlygos, projektų atrankos principai:</v>
      </c>
      <c r="C253" s="676"/>
    </row>
    <row r="254" spans="1:3" ht="90" x14ac:dyDescent="0.25">
      <c r="A254" s="2" t="s">
        <v>204</v>
      </c>
      <c r="B254" s="509" t="str">
        <f t="shared" si="4"/>
        <v>Pagal priemonę remiamos veiklos</v>
      </c>
      <c r="C254" s="677" t="str">
        <f>'10'!G24</f>
        <v>Parama teikiama socialinio verslo kūrimui ir plėtrai, atsižvelgiant į konkrečioje vietovėje iškilusius gyventojų socialinius poreikius. Pagal priemonę bus remiamos veiklos sritys: vaikų priežiūra, paslaugos senjorams, pagalba socialiai atskirtiems žmonėms, įvairios kitos socialinės paslaugos.</v>
      </c>
    </row>
    <row r="255" spans="1:3" ht="30" x14ac:dyDescent="0.25">
      <c r="A255" s="2" t="s">
        <v>205</v>
      </c>
      <c r="B255" s="671" t="str">
        <f t="shared" si="4"/>
        <v>Tinkami pareiškėjai ir partneriai (jei taikomas reikalavimas projektus įgyvendinti su partneriais)</v>
      </c>
      <c r="C255" s="677" t="str">
        <f>'10'!G25</f>
        <v>Juridiniai asmenys - NVO, VšĮ. Pareiškėjas yra registruotas ir veiklą vykdo VVG teritorijoje</v>
      </c>
    </row>
    <row r="256" spans="1:3" ht="45" x14ac:dyDescent="0.25">
      <c r="A256" s="2" t="s">
        <v>206</v>
      </c>
      <c r="B256" s="671" t="str">
        <f t="shared" si="4"/>
        <v>Priemonės tikslinė grupė (pildoma, jei nesutampa su tinkamais pareiškėjais ir (arba) partneriais)</v>
      </c>
      <c r="C256" s="677" t="str">
        <f>'10'!G26</f>
        <v>VVG teritorijos gyventojai: vaikai, senjorai, socialiai atskirti žmonės, kuriems bus teikiamos viešosios paslaugos, NVO</v>
      </c>
    </row>
    <row r="257" spans="1:3" x14ac:dyDescent="0.25">
      <c r="A257" s="2" t="s">
        <v>725</v>
      </c>
      <c r="B257" s="509" t="str">
        <f t="shared" si="4"/>
        <v>Tinkamumo sąlygos pareiškėjams ir projektams</v>
      </c>
      <c r="C257" s="677" t="str">
        <f>'10'!G27</f>
        <v>Sąlygos nustatytos SP ir VP administravimo taisyklėse</v>
      </c>
    </row>
    <row r="258" spans="1:3" ht="60" x14ac:dyDescent="0.25">
      <c r="A258" s="2" t="s">
        <v>726</v>
      </c>
      <c r="B258" s="673" t="str">
        <f t="shared" si="4"/>
        <v>Projektų atrankos principai</v>
      </c>
      <c r="C258" s="677" t="str">
        <f>'10'!G28</f>
        <v>1. Didesnis potencialių naudos gavėjų skaičius
2. Projektas įgyvendinamas partnerystėje su kitomis organizacijomis
3. Didesnis sukurtų naujų darbo vietų skaičius</v>
      </c>
    </row>
    <row r="259" spans="1:3" x14ac:dyDescent="0.25">
      <c r="A259" s="2" t="s">
        <v>727</v>
      </c>
      <c r="B259" s="509" t="str">
        <f t="shared" si="4"/>
        <v>Planuojamų kvietimų teikti paraiškas skaičius</v>
      </c>
      <c r="C259" s="670">
        <f>'10'!G29</f>
        <v>1</v>
      </c>
    </row>
    <row r="260" spans="1:3" x14ac:dyDescent="0.25">
      <c r="A260" s="2" t="s">
        <v>728</v>
      </c>
      <c r="B260" s="651" t="str">
        <f t="shared" si="4"/>
        <v>C dalis. Paramos dydžiai:</v>
      </c>
      <c r="C260" s="676"/>
    </row>
    <row r="261" spans="1:3" x14ac:dyDescent="0.25">
      <c r="A261" s="2" t="s">
        <v>729</v>
      </c>
      <c r="B261" s="509" t="str">
        <f t="shared" si="4"/>
        <v>Didžiausia paramos suma vietos projektui, Eur</v>
      </c>
      <c r="C261" s="677">
        <f>'10'!G31</f>
        <v>50058.400000000001</v>
      </c>
    </row>
    <row r="262" spans="1:3" x14ac:dyDescent="0.25">
      <c r="A262" s="2" t="s">
        <v>730</v>
      </c>
      <c r="B262" s="509" t="str">
        <f t="shared" si="4"/>
        <v xml:space="preserve">Paramos lyginamoji dalis, proc. </v>
      </c>
      <c r="C262" s="677" t="str">
        <f>'10'!G32</f>
        <v>iki 95 proc.</v>
      </c>
    </row>
    <row r="263" spans="1:3" x14ac:dyDescent="0.25">
      <c r="A263" s="2" t="s">
        <v>731</v>
      </c>
      <c r="B263" s="509" t="str">
        <f t="shared" si="4"/>
        <v>Planuojama paramos suma priemonei, Eur</v>
      </c>
      <c r="C263" s="678">
        <f>'10'!G33</f>
        <v>50058.400000000001</v>
      </c>
    </row>
    <row r="264" spans="1:3" x14ac:dyDescent="0.25">
      <c r="A264" s="2" t="s">
        <v>732</v>
      </c>
      <c r="B264" s="509" t="str">
        <f t="shared" si="4"/>
        <v>Planuojama paremti projektų (rodiklis L700)</v>
      </c>
      <c r="C264" s="679">
        <f>'10'!G34</f>
        <v>1</v>
      </c>
    </row>
    <row r="265" spans="1:3" x14ac:dyDescent="0.25">
      <c r="A265" s="2" t="s">
        <v>733</v>
      </c>
      <c r="B265" s="509" t="str">
        <f t="shared" si="4"/>
        <v>Paaiškinimas, kaip nustatyta rodiklio L700 reikšmė</v>
      </c>
      <c r="C265" s="677" t="str">
        <f>'10'!G35</f>
        <v>Pagal maksimalią paramos sumą.</v>
      </c>
    </row>
    <row r="266" spans="1:3" ht="30" x14ac:dyDescent="0.25">
      <c r="A266" s="2" t="s">
        <v>734</v>
      </c>
      <c r="B266" s="651" t="str">
        <f t="shared" si="4"/>
        <v>D dalis. Priemonės indėlis į ES ir nacionalinių horizontaliųjų principų įgyvendinimą:</v>
      </c>
      <c r="C266" s="676"/>
    </row>
    <row r="267" spans="1:3" x14ac:dyDescent="0.25">
      <c r="A267" s="2" t="s">
        <v>735</v>
      </c>
      <c r="B267" s="680" t="str">
        <f t="shared" si="4"/>
        <v>Subregioninės vietovės principas:</v>
      </c>
      <c r="C267" s="676"/>
    </row>
    <row r="268" spans="1:3" ht="30" x14ac:dyDescent="0.25">
      <c r="A268" s="2" t="s">
        <v>736</v>
      </c>
      <c r="B268" s="509" t="str">
        <f t="shared" si="4"/>
        <v>Ar siekiama, kad pagal priemonę finansuojami projektai apimtų visas VVG teritorijos seniūnijas?</v>
      </c>
      <c r="C268" s="672" t="str">
        <f>'10'!G38</f>
        <v>Ne</v>
      </c>
    </row>
    <row r="269" spans="1:3" ht="30" x14ac:dyDescent="0.25">
      <c r="A269" s="2" t="s">
        <v>737</v>
      </c>
      <c r="B269" s="509" t="str">
        <f t="shared" si="4"/>
        <v>Pasirinkimo pagrindimas</v>
      </c>
      <c r="C269" s="677" t="str">
        <f>'10'!G39</f>
        <v>Nėra galimybės to padaryti, nes suplanuotas 1 VP, o seniūnijų yra - 11.</v>
      </c>
    </row>
    <row r="270" spans="1:3" x14ac:dyDescent="0.25">
      <c r="A270" s="2" t="s">
        <v>738</v>
      </c>
      <c r="B270" s="680" t="str">
        <f t="shared" si="4"/>
        <v>Partnerystės principas:</v>
      </c>
      <c r="C270" s="676"/>
    </row>
    <row r="271" spans="1:3" ht="30" x14ac:dyDescent="0.25">
      <c r="A271" s="2" t="s">
        <v>739</v>
      </c>
      <c r="B271" s="509" t="str">
        <f t="shared" si="4"/>
        <v>Ar siekiama, kad pagal priemonę finansuojami projektai būtų vykdomi su partneriais?</v>
      </c>
      <c r="C271" s="672" t="str">
        <f>'10'!G41</f>
        <v>Taip, pasirinktinai</v>
      </c>
    </row>
    <row r="272" spans="1:3" ht="45" x14ac:dyDescent="0.25">
      <c r="A272" s="2" t="s">
        <v>740</v>
      </c>
      <c r="B272" s="509" t="str">
        <f t="shared" si="4"/>
        <v>Pasirinkimo pagrindimas</v>
      </c>
      <c r="C272" s="677" t="str">
        <f>'10'!G42</f>
        <v>Pareiškėjai turės galimybę pasirinkti ar projektą įgyvendinti su partneriais ir ne, numatyti papildomi atrankos balai</v>
      </c>
    </row>
    <row r="273" spans="1:3" x14ac:dyDescent="0.25">
      <c r="A273" s="2" t="s">
        <v>741</v>
      </c>
      <c r="B273" s="680" t="str">
        <f t="shared" si="4"/>
        <v>Inovacijų principas:</v>
      </c>
      <c r="C273" s="676"/>
    </row>
    <row r="274" spans="1:3" ht="30" x14ac:dyDescent="0.25">
      <c r="A274" s="2" t="s">
        <v>742</v>
      </c>
      <c r="B274" s="509" t="str">
        <f t="shared" si="4"/>
        <v>Ar siekiama, kad pagal priemonę finansuojami projektai būtų skirti inovacijoms vietos lygiu diegti?</v>
      </c>
      <c r="C274" s="672" t="str">
        <f>'10'!G44</f>
        <v>Ne</v>
      </c>
    </row>
    <row r="275" spans="1:3" x14ac:dyDescent="0.25">
      <c r="A275" s="2" t="s">
        <v>743</v>
      </c>
      <c r="B275" s="509" t="str">
        <f t="shared" si="4"/>
        <v>Pasirinkimo pagrindimas</v>
      </c>
      <c r="C275" s="677" t="str">
        <f>'10'!G45</f>
        <v>Netaikoma</v>
      </c>
    </row>
    <row r="276" spans="1:3" ht="30" x14ac:dyDescent="0.25">
      <c r="A276" s="2" t="s">
        <v>744</v>
      </c>
      <c r="B276" s="509" t="str">
        <f t="shared" si="4"/>
        <v>Planuojama paremti projektų, skirtų inovacijoms vietos lygiu diegti (rodiklis L710)</v>
      </c>
      <c r="C276" s="679">
        <f>'10'!G46</f>
        <v>0</v>
      </c>
    </row>
    <row r="277" spans="1:3" x14ac:dyDescent="0.25">
      <c r="A277" s="2" t="s">
        <v>745</v>
      </c>
      <c r="B277" s="680" t="str">
        <f t="shared" si="4"/>
        <v>Lyčių lygybė ir nediskriminavimas:</v>
      </c>
      <c r="C277" s="676"/>
    </row>
    <row r="278" spans="1:3" ht="30" x14ac:dyDescent="0.25">
      <c r="A278" s="2" t="s">
        <v>746</v>
      </c>
      <c r="B278" s="509" t="str">
        <f t="shared" si="4"/>
        <v>Ar pagal priemonę finansuojami projektai, skirti lyčių lygybei ir nediskriminavimui?</v>
      </c>
      <c r="C278" s="672" t="str">
        <f>'10'!G48</f>
        <v>Ne</v>
      </c>
    </row>
    <row r="279" spans="1:3" x14ac:dyDescent="0.25">
      <c r="A279" s="2" t="s">
        <v>747</v>
      </c>
      <c r="B279" s="509" t="str">
        <f t="shared" si="4"/>
        <v>Pasirinkimo pagrindimas (jei taip, kaip bus užtikrinta)</v>
      </c>
      <c r="C279" s="677" t="str">
        <f>'10'!G49</f>
        <v>Netaikoma</v>
      </c>
    </row>
    <row r="280" spans="1:3" x14ac:dyDescent="0.25">
      <c r="A280" s="2" t="s">
        <v>748</v>
      </c>
      <c r="B280" s="680" t="str">
        <f t="shared" si="4"/>
        <v>Jaunimas:</v>
      </c>
      <c r="C280" s="676"/>
    </row>
    <row r="281" spans="1:3" ht="30" x14ac:dyDescent="0.25">
      <c r="A281" s="2" t="s">
        <v>749</v>
      </c>
      <c r="B281" s="509" t="str">
        <f t="shared" si="4"/>
        <v>Ar pagal priemonę finansuojami projektai, skirti jaunimui?</v>
      </c>
      <c r="C281" s="672" t="str">
        <f>'10'!G51</f>
        <v>Ne</v>
      </c>
    </row>
    <row r="282" spans="1:3" x14ac:dyDescent="0.25">
      <c r="A282" s="2" t="s">
        <v>750</v>
      </c>
      <c r="B282" s="509" t="str">
        <f t="shared" si="4"/>
        <v>Pasirinkimo pagrindimas (jei taip, kaip bus užtikrinta)</v>
      </c>
      <c r="C282" s="677" t="str">
        <f>'10'!G52</f>
        <v>Netaikoma</v>
      </c>
    </row>
    <row r="283" spans="1:3" x14ac:dyDescent="0.25">
      <c r="A283" s="2" t="s">
        <v>751</v>
      </c>
      <c r="B283" s="675" t="str">
        <f t="shared" si="4"/>
        <v>E dalis. Priemonės rezultato rodikliai:</v>
      </c>
      <c r="C283" s="676"/>
    </row>
    <row r="284" spans="1:3" x14ac:dyDescent="0.25">
      <c r="A284" s="2" t="s">
        <v>752</v>
      </c>
      <c r="B284" s="680" t="str">
        <f t="shared" si="4"/>
        <v>SP rezultato rodiklių taikymas priemonei:</v>
      </c>
      <c r="C284" s="676"/>
    </row>
    <row r="285" spans="1:3" x14ac:dyDescent="0.25">
      <c r="A285" s="2" t="s">
        <v>753</v>
      </c>
      <c r="B285" s="681" t="str">
        <f t="shared" si="4"/>
        <v>R.3</v>
      </c>
      <c r="C285" s="687" t="str">
        <f>'10'!G55</f>
        <v>Ne</v>
      </c>
    </row>
    <row r="286" spans="1:3" x14ac:dyDescent="0.25">
      <c r="A286" s="2" t="s">
        <v>754</v>
      </c>
      <c r="B286" s="681" t="str">
        <f t="shared" si="4"/>
        <v>R.37</v>
      </c>
      <c r="C286" s="687" t="str">
        <f>'10'!G56</f>
        <v>Taip</v>
      </c>
    </row>
    <row r="287" spans="1:3" x14ac:dyDescent="0.25">
      <c r="A287" s="2" t="s">
        <v>755</v>
      </c>
      <c r="B287" s="681" t="str">
        <f t="shared" si="4"/>
        <v>R.39</v>
      </c>
      <c r="C287" s="687" t="str">
        <f>'10'!G57</f>
        <v>Taip</v>
      </c>
    </row>
    <row r="288" spans="1:3" x14ac:dyDescent="0.25">
      <c r="A288" s="2" t="s">
        <v>756</v>
      </c>
      <c r="B288" s="681" t="str">
        <f t="shared" si="4"/>
        <v>R.41</v>
      </c>
      <c r="C288" s="687" t="str">
        <f>'10'!G58</f>
        <v>Taip</v>
      </c>
    </row>
    <row r="289" spans="1:3" x14ac:dyDescent="0.25">
      <c r="A289" s="2" t="s">
        <v>757</v>
      </c>
      <c r="B289" s="681" t="str">
        <f t="shared" si="4"/>
        <v>R.42</v>
      </c>
      <c r="C289" s="687" t="str">
        <f>'10'!G59</f>
        <v>Taip</v>
      </c>
    </row>
    <row r="290" spans="1:3" x14ac:dyDescent="0.25">
      <c r="A290" s="2" t="s">
        <v>758</v>
      </c>
      <c r="B290" s="680" t="str">
        <f t="shared" si="4"/>
        <v>VPS rodiklių taikymas priemonei:</v>
      </c>
      <c r="C290" s="688"/>
    </row>
    <row r="291" spans="1:3" x14ac:dyDescent="0.25">
      <c r="A291" s="2" t="s">
        <v>759</v>
      </c>
      <c r="B291" s="681" t="str">
        <f t="shared" si="4"/>
        <v>RASE-P.1</v>
      </c>
      <c r="C291" s="687" t="str">
        <f>'10'!G61</f>
        <v>Ne</v>
      </c>
    </row>
    <row r="292" spans="1:3" x14ac:dyDescent="0.25">
      <c r="A292" s="2" t="s">
        <v>760</v>
      </c>
      <c r="B292" s="681" t="str">
        <f t="shared" si="4"/>
        <v>RASE-P.2</v>
      </c>
      <c r="C292" s="687" t="str">
        <f>'10'!G62</f>
        <v>Ne</v>
      </c>
    </row>
    <row r="293" spans="1:3" x14ac:dyDescent="0.25">
      <c r="A293" s="2" t="s">
        <v>761</v>
      </c>
      <c r="B293" s="681" t="str">
        <f t="shared" si="4"/>
        <v>RASE-P.3</v>
      </c>
      <c r="C293" s="687" t="str">
        <f>'10'!G63</f>
        <v>Ne</v>
      </c>
    </row>
    <row r="294" spans="1:3" x14ac:dyDescent="0.25">
      <c r="A294" s="2" t="s">
        <v>762</v>
      </c>
      <c r="B294" s="681" t="str">
        <f t="shared" si="4"/>
        <v>RASE-P.4</v>
      </c>
      <c r="C294" s="687" t="str">
        <f>'10'!G64</f>
        <v>Ne</v>
      </c>
    </row>
    <row r="295" spans="1:3" x14ac:dyDescent="0.25">
      <c r="A295" s="2" t="s">
        <v>763</v>
      </c>
      <c r="B295" s="681" t="str">
        <f t="shared" si="4"/>
        <v>RASE-P.5</v>
      </c>
      <c r="C295" s="687" t="str">
        <f>'10'!G65</f>
        <v>Ne</v>
      </c>
    </row>
    <row r="296" spans="1:3" x14ac:dyDescent="0.25">
      <c r="A296" s="2" t="s">
        <v>764</v>
      </c>
      <c r="B296" s="681" t="str">
        <f t="shared" si="4"/>
        <v>RASE-P.6</v>
      </c>
      <c r="C296" s="687" t="str">
        <f>'10'!G66</f>
        <v>Ne</v>
      </c>
    </row>
    <row r="297" spans="1:3" x14ac:dyDescent="0.25">
      <c r="A297" s="2" t="s">
        <v>765</v>
      </c>
      <c r="B297" s="681" t="str">
        <f t="shared" si="4"/>
        <v>RASE-P.7</v>
      </c>
      <c r="C297" s="687" t="str">
        <f>'10'!G67</f>
        <v>Ne</v>
      </c>
    </row>
    <row r="298" spans="1:3" x14ac:dyDescent="0.25">
      <c r="A298" s="2" t="s">
        <v>766</v>
      </c>
      <c r="B298" s="681" t="str">
        <f t="shared" si="4"/>
        <v>RASE-P.8</v>
      </c>
      <c r="C298" s="687" t="str">
        <f>'10'!G68</f>
        <v>Ne</v>
      </c>
    </row>
    <row r="299" spans="1:3" x14ac:dyDescent="0.25">
      <c r="A299" s="2" t="s">
        <v>767</v>
      </c>
      <c r="B299" s="681" t="str">
        <f t="shared" si="4"/>
        <v>RASE-P.9</v>
      </c>
      <c r="C299" s="687" t="str">
        <f>'10'!G69</f>
        <v>Ne</v>
      </c>
    </row>
    <row r="300" spans="1:3" x14ac:dyDescent="0.25">
      <c r="A300" s="2" t="s">
        <v>768</v>
      </c>
      <c r="B300" s="683" t="str">
        <f t="shared" si="4"/>
        <v>RASE-P.10</v>
      </c>
      <c r="C300" s="689" t="str">
        <f>'10'!G70</f>
        <v>Ne</v>
      </c>
    </row>
    <row r="301" spans="1:3" x14ac:dyDescent="0.25">
      <c r="A301" s="2" t="s">
        <v>769</v>
      </c>
      <c r="B301" s="675" t="str">
        <f t="shared" si="4"/>
        <v>F dalis. Pagal priemonę remiamų projektų pobūdis:</v>
      </c>
      <c r="C301" s="676"/>
    </row>
    <row r="302" spans="1:3" x14ac:dyDescent="0.25">
      <c r="A302" s="2" t="s">
        <v>770</v>
      </c>
      <c r="B302" s="671" t="str">
        <f t="shared" ref="B302:B311" si="5">B225</f>
        <v>Remiami pelno projektai</v>
      </c>
      <c r="C302" s="672" t="str">
        <f>'10'!G72</f>
        <v>Taip</v>
      </c>
    </row>
    <row r="303" spans="1:3" ht="60" x14ac:dyDescent="0.25">
      <c r="A303" s="2" t="s">
        <v>771</v>
      </c>
      <c r="B303" s="673" t="str">
        <f t="shared" si="5"/>
        <v>Remiami projektai, susiję su žinių perdavimu, įskaitant konsultacijas, mokymą ir keitimąsi žiniomis apie tvarią, ekonominę, socialinę, aplinką ir klimatą tausojančią veiklą (aktualu rodikliui L801)</v>
      </c>
      <c r="C303" s="672" t="str">
        <f>'10'!G73</f>
        <v>Ne</v>
      </c>
    </row>
    <row r="304" spans="1:3" ht="75" x14ac:dyDescent="0.25">
      <c r="A304" s="2" t="s">
        <v>772</v>
      </c>
      <c r="B304" s="673" t="str">
        <f t="shared" si="5"/>
        <v>Remiami projektai, susiję su gamintojų organizacijomis, vietinėmis rinkomis, trumpomis tiekimo grandinėmis ir kokybės schemomis, įskaitant paramą investicijoms, rinkodaros veiklą ir kt. (aktualu rodikliui L802)</v>
      </c>
      <c r="C304" s="672" t="str">
        <f>'10'!G74</f>
        <v>Ne</v>
      </c>
    </row>
    <row r="305" spans="1:3" ht="45" x14ac:dyDescent="0.25">
      <c r="A305" s="2" t="s">
        <v>773</v>
      </c>
      <c r="B305" s="673" t="str">
        <f t="shared" si="5"/>
        <v>Remiami projektai, susiję su atsinaujinančios energijos gamybos pajėgumais, įskaitant biologinę (aktualu rodikliui L803)</v>
      </c>
      <c r="C305" s="672" t="str">
        <f>'10'!G75</f>
        <v>Ne</v>
      </c>
    </row>
    <row r="306" spans="1:3" ht="60" x14ac:dyDescent="0.25">
      <c r="A306" s="2" t="s">
        <v>774</v>
      </c>
      <c r="B306" s="673" t="str">
        <f t="shared" si="5"/>
        <v>Remiami projektai, prisidedantys prie aplinkos tvarumo, klimato kaitos švelninimo bei prisitaikymo prie jos tikslų įgyvendinimo kaimo vietovėse (aktualu rodikliui L804)</v>
      </c>
      <c r="C306" s="672" t="str">
        <f>'10'!G76</f>
        <v>Ne</v>
      </c>
    </row>
    <row r="307" spans="1:3" ht="30" x14ac:dyDescent="0.25">
      <c r="A307" s="2" t="s">
        <v>775</v>
      </c>
      <c r="B307" s="673" t="str">
        <f t="shared" si="5"/>
        <v>Remiami projektai, kurie kuria darbo vietas (aktualu rodikliui L805)</v>
      </c>
      <c r="C307" s="672" t="str">
        <f>'10'!G77</f>
        <v>Taip</v>
      </c>
    </row>
    <row r="308" spans="1:3" ht="30" x14ac:dyDescent="0.25">
      <c r="A308" s="2" t="s">
        <v>776</v>
      </c>
      <c r="B308" s="673" t="str">
        <f t="shared" si="5"/>
        <v>Remiami kaimo verslų, įskaitant bioekonomiką, projektai (aktualu rodikliui L 806)</v>
      </c>
      <c r="C308" s="672" t="str">
        <f>'10'!G78</f>
        <v>Ne</v>
      </c>
    </row>
    <row r="309" spans="1:3" ht="30" x14ac:dyDescent="0.25">
      <c r="A309" s="2" t="s">
        <v>777</v>
      </c>
      <c r="B309" s="673" t="str">
        <f t="shared" si="5"/>
        <v>Remiami projektai, susiję su sumanių kaimų strategijomis (aktualu rodikliui L807)</v>
      </c>
      <c r="C309" s="672" t="str">
        <f>'10'!G79</f>
        <v>Ne</v>
      </c>
    </row>
    <row r="310" spans="1:3" ht="30" x14ac:dyDescent="0.25">
      <c r="A310" s="2" t="s">
        <v>778</v>
      </c>
      <c r="B310" s="673" t="str">
        <f t="shared" si="5"/>
        <v>Remiami projektai, gerinantys paslaugų prieinamumą ir infrastruktūrą (aktualu rodikliui L808)</v>
      </c>
      <c r="C310" s="672" t="str">
        <f>'10'!G80</f>
        <v>Taip</v>
      </c>
    </row>
    <row r="311" spans="1:3" ht="30" x14ac:dyDescent="0.25">
      <c r="A311" s="2" t="s">
        <v>779</v>
      </c>
      <c r="B311" s="673" t="str">
        <f t="shared" si="5"/>
        <v>Remiami socialinės įtraukties projektai (aktualu rodikliui L809)</v>
      </c>
      <c r="C311" s="672" t="str">
        <f>'10'!G81</f>
        <v>Taip</v>
      </c>
    </row>
    <row r="312" spans="1:3" x14ac:dyDescent="0.25">
      <c r="B312" s="649"/>
      <c r="C312" s="685"/>
    </row>
    <row r="313" spans="1:3" x14ac:dyDescent="0.25">
      <c r="A313" s="1"/>
      <c r="B313" s="362"/>
      <c r="C313" s="686" t="str">
        <f>'10'!H6</f>
        <v>5 priemonė</v>
      </c>
    </row>
    <row r="314" spans="1:3" x14ac:dyDescent="0.25">
      <c r="A314" s="2" t="s">
        <v>188</v>
      </c>
      <c r="B314" s="509" t="str">
        <f>B237</f>
        <v>Priemonės pavadinimas</v>
      </c>
      <c r="C314" s="670" t="str">
        <f>'10'!H7</f>
        <v>Bendruomeninių verslumo iniciatyvų kūrimas ir plėtra</v>
      </c>
    </row>
    <row r="315" spans="1:3" x14ac:dyDescent="0.25">
      <c r="A315" s="2" t="s">
        <v>189</v>
      </c>
      <c r="B315" s="671" t="str">
        <f t="shared" ref="B315:B378" si="6">B238</f>
        <v>Priemonės rūšis</v>
      </c>
      <c r="C315" s="670" t="str">
        <f>'10'!H8</f>
        <v>Bendruomeninis verslas</v>
      </c>
    </row>
    <row r="316" spans="1:3" ht="30" x14ac:dyDescent="0.25">
      <c r="A316" s="2" t="s">
        <v>190</v>
      </c>
      <c r="B316" s="671" t="str">
        <f t="shared" si="6"/>
        <v>VVG teritorijos poreikių, kuriuos tenkina priemonė, skaičius</v>
      </c>
      <c r="C316" s="670">
        <f>'10'!H9</f>
        <v>1</v>
      </c>
    </row>
    <row r="317" spans="1:3" x14ac:dyDescent="0.25">
      <c r="A317" s="2" t="s">
        <v>191</v>
      </c>
      <c r="B317" s="671" t="str">
        <f t="shared" si="6"/>
        <v>BŽŪP tikslų, kuriuos įgyvendina priemonė, skaičius</v>
      </c>
      <c r="C317" s="670">
        <f>'10'!H10</f>
        <v>1</v>
      </c>
    </row>
    <row r="318" spans="1:3" ht="60" x14ac:dyDescent="0.25">
      <c r="A318" s="2" t="s">
        <v>192</v>
      </c>
      <c r="B318" s="671" t="str">
        <f t="shared" si="6"/>
        <v>Pagrindinis BŽŪP tikslas, kurį įgyvendina VPS priemonė</v>
      </c>
      <c r="C318" s="672" t="str">
        <f>'10'!H11</f>
        <v>SO8. Skatinti užimtumą, augimą, lyčių lygybę, įskaitant moterų dalyvavimą ūkininkavimo veikloje, socialinę įtrauktį ir vietos plėtrą kaimo vietovėse, įskaitant žiedinę bioekonomiką ir tvarią miškininkystę</v>
      </c>
    </row>
    <row r="319" spans="1:3" ht="30" x14ac:dyDescent="0.25">
      <c r="A319" s="2" t="s">
        <v>193</v>
      </c>
      <c r="B319" s="673" t="str">
        <f t="shared" si="6"/>
        <v>Ar priemonė prisideda prie 4 konkretaus BŽŪP tikslo? (tikslas nurodytas 5 lape)</v>
      </c>
      <c r="C319" s="672" t="str">
        <f>'10'!H12</f>
        <v>Ne</v>
      </c>
    </row>
    <row r="320" spans="1:3" ht="30" x14ac:dyDescent="0.25">
      <c r="A320" s="2" t="s">
        <v>194</v>
      </c>
      <c r="B320" s="673" t="str">
        <f t="shared" si="6"/>
        <v>Ar priemonė prisideda prie 5 konkretaus BŽŪP tikslo? (tikslas nurodytas 5 lape)</v>
      </c>
      <c r="C320" s="672" t="str">
        <f>'10'!H13</f>
        <v>Ne</v>
      </c>
    </row>
    <row r="321" spans="1:3" ht="30" x14ac:dyDescent="0.25">
      <c r="A321" s="2" t="s">
        <v>195</v>
      </c>
      <c r="B321" s="673" t="str">
        <f t="shared" si="6"/>
        <v>Ar priemonė prisideda prie 6 konkretaus BŽŪP tikslo? (tikslas nurodytas 5 lape)</v>
      </c>
      <c r="C321" s="672" t="str">
        <f>'10'!H14</f>
        <v>Ne</v>
      </c>
    </row>
    <row r="322" spans="1:3" ht="30" x14ac:dyDescent="0.25">
      <c r="A322" s="2" t="s">
        <v>196</v>
      </c>
      <c r="B322" s="673" t="str">
        <f t="shared" si="6"/>
        <v>Ar priemonė prisideda prie 9 konkretaus BŽŪP tikslo? (tikslas nurodytas 5 lape)</v>
      </c>
      <c r="C322" s="672" t="str">
        <f>'10'!H15</f>
        <v>Ne</v>
      </c>
    </row>
    <row r="323" spans="1:3" x14ac:dyDescent="0.25">
      <c r="A323" s="2" t="s">
        <v>94</v>
      </c>
      <c r="B323" s="675" t="str">
        <f t="shared" si="6"/>
        <v>A dalis. Priemonės intervencijos logika:</v>
      </c>
      <c r="C323" s="676"/>
    </row>
    <row r="324" spans="1:3" ht="270" x14ac:dyDescent="0.25">
      <c r="A324" s="2" t="s">
        <v>197</v>
      </c>
      <c r="B324" s="673" t="str">
        <f t="shared" si="6"/>
        <v>Priemonės tikslas, ryšys su pagrindiniu BŽŪP tikslu ir VVG teritorijos poreikiais (problemomis ir (arba) potencialu), ryšys su VPS tema (jei taikoma)</v>
      </c>
      <c r="C324" s="677" t="str">
        <f>'10'!H17</f>
        <v>Priemonės tikslas – skatinti NVO verslumo iniciatyvas ir kitas veiklas (švietimas, edukacijos), kurios stiptintų jų materialinę bazę, prisidėtų prie vietos gyventojų užimtmo ir socialinės įtraukties skaitinimo, kuriant galimas ekonominės veiklos iniciatyvas. Priemonė siejasi su BŽŪP tikslu SO8, kadangi bus skatinamas užimtumas, prisidedama prie socialinės įtraukties ir vietos plėtros kaimo vietovėse. 
Šia priemone siekiama sudaryti palankesnes sąlygas vietos gyventojams naudotis įvairiomis paslaugomis (R.41) ir skatinti socialinę įtrauktį (R.42) rajone.
VVG teritorija turi potencialo šiai priemonei įgyvendinti, nes rajone gausu aktyvių kaimo bendruomenių, kurios prisideda prie rajono žmonių problemų sprendimo, turi gebėjimų įgyvendinti projektus, todėl jų gebėjimai galėtų būti išnaudoti kuriant verslumo iniaciatyvas ir skatinant vietos gyventojų užimtumą, galimybę įsidarbinti ir pan.</v>
      </c>
    </row>
    <row r="325" spans="1:3" ht="135" x14ac:dyDescent="0.25">
      <c r="A325" s="2" t="s">
        <v>198</v>
      </c>
      <c r="B325" s="671" t="str">
        <f t="shared" si="6"/>
        <v>Pokytis, kurio siekiama VPS priemone</v>
      </c>
      <c r="C325" s="677" t="str">
        <f>'10'!H18</f>
        <v>Ši priemonė prisideda prie VPS poreikio – skatinti NVO verslumo iniciatyvas ir kitas veiklas, kurios didintų gyventojų užimtumą, stiprintų materialinę bazę, skatintų socialinę įtraukti, kadangi kuriant verslumo iniciatyvas būtų prisidedam prie rajono gyventojų užimtumo, padidintas teikiamų paslaugų spektras, užtikrinta didesnė vietos gyventojų galimybė pasinaudoti paslaugomis. Taip kuriant teikiamą pokyti rajono socialiame ir ekonominiame gyvenime.</v>
      </c>
    </row>
    <row r="326" spans="1:3" ht="30" x14ac:dyDescent="0.25">
      <c r="A326" s="2" t="s">
        <v>199</v>
      </c>
      <c r="B326" s="509" t="str">
        <f t="shared" si="6"/>
        <v>Kaip priemonė prisidės prie horizontalaus tikslo d įgyvendinimo? (pildoma, jei taikoma)</v>
      </c>
      <c r="C326" s="677" t="str">
        <f>'10'!H19</f>
        <v>Netaikoma</v>
      </c>
    </row>
    <row r="327" spans="1:3" ht="30" x14ac:dyDescent="0.25">
      <c r="A327" s="2" t="s">
        <v>200</v>
      </c>
      <c r="B327" s="509" t="str">
        <f t="shared" si="6"/>
        <v>Kaip priemonė prisidės prie horizontalaus tikslo e įgyvendinimo? (pildoma, jei taikoma)</v>
      </c>
      <c r="C327" s="677" t="str">
        <f>'10'!H20</f>
        <v>Netaikoma</v>
      </c>
    </row>
    <row r="328" spans="1:3" ht="30" x14ac:dyDescent="0.25">
      <c r="A328" s="2" t="s">
        <v>201</v>
      </c>
      <c r="B328" s="509" t="str">
        <f t="shared" si="6"/>
        <v>Kaip priemonė prisidės prie horizontalaus tikslo f įgyvendinimo? (pildoma, jei taikoma)</v>
      </c>
      <c r="C328" s="677" t="str">
        <f>'10'!H21</f>
        <v>Netaikoma</v>
      </c>
    </row>
    <row r="329" spans="1:3" ht="30" x14ac:dyDescent="0.25">
      <c r="A329" s="2" t="s">
        <v>202</v>
      </c>
      <c r="B329" s="509" t="str">
        <f t="shared" si="6"/>
        <v>Kaip priemonė prisidės prie horizontalaus tikslo i įgyvendinimo? (pildoma, jei taikoma)</v>
      </c>
      <c r="C329" s="677" t="str">
        <f>'10'!H22</f>
        <v>Netaikoma</v>
      </c>
    </row>
    <row r="330" spans="1:3" ht="30" x14ac:dyDescent="0.25">
      <c r="A330" s="2" t="s">
        <v>203</v>
      </c>
      <c r="B330" s="675" t="str">
        <f t="shared" si="6"/>
        <v>B dalis. Pareiškėjų ir projektų tinkamumo sąlygos, projektų atrankos principai:</v>
      </c>
      <c r="C330" s="676"/>
    </row>
    <row r="331" spans="1:3" ht="75" x14ac:dyDescent="0.25">
      <c r="A331" s="2" t="s">
        <v>204</v>
      </c>
      <c r="B331" s="509" t="str">
        <f t="shared" si="6"/>
        <v>Pagal priemonę remiamos veiklos</v>
      </c>
      <c r="C331" s="677" t="str">
        <f>'10'!H24</f>
        <v>Remiami bendruomenių ir kitų pelno nesiekiančių organizacijų verslumą ir vietos gyventojų užimtumą skatinantys vietos projektai. Paslaugų, teikiamų kaimo gyventojams kūrimas ir plėtra, įskaitant įvairias socialines paslaugas.</v>
      </c>
    </row>
    <row r="332" spans="1:3" ht="30" x14ac:dyDescent="0.25">
      <c r="A332" s="2" t="s">
        <v>205</v>
      </c>
      <c r="B332" s="671" t="str">
        <f t="shared" si="6"/>
        <v>Tinkami pareiškėjai ir partneriai (jei taikomas reikalavimas projektus įgyvendinti su partneriais)</v>
      </c>
      <c r="C332" s="677" t="str">
        <f>'10'!H25</f>
        <v>Juridiniai asmenys - NVO, VšĮ. Pareiškėjas yra registruotas ir veiklą vykdo VVG teritorijoje</v>
      </c>
    </row>
    <row r="333" spans="1:3" ht="45" x14ac:dyDescent="0.25">
      <c r="A333" s="2" t="s">
        <v>206</v>
      </c>
      <c r="B333" s="671" t="str">
        <f t="shared" si="6"/>
        <v>Priemonės tikslinė grupė (pildoma, jei nesutampa su tinkamais pareiškėjais ir (arba) partneriais)</v>
      </c>
      <c r="C333" s="677" t="str">
        <f>'10'!H26</f>
        <v>VVG teritorijos gyventojai: vaikai, senjorai, socialiai atskirti žmonės, kuriems bus teikiamos viešosios paslaugos, NVO, turistai</v>
      </c>
    </row>
    <row r="334" spans="1:3" x14ac:dyDescent="0.25">
      <c r="A334" s="2" t="s">
        <v>725</v>
      </c>
      <c r="B334" s="509" t="str">
        <f t="shared" si="6"/>
        <v>Tinkamumo sąlygos pareiškėjams ir projektams</v>
      </c>
      <c r="C334" s="677" t="str">
        <f>'10'!H27</f>
        <v>Sąlygos nustatytos SP ir VP administravimo taisyklėse</v>
      </c>
    </row>
    <row r="335" spans="1:3" ht="135" x14ac:dyDescent="0.25">
      <c r="A335" s="2" t="s">
        <v>726</v>
      </c>
      <c r="B335" s="673" t="str">
        <f t="shared" si="6"/>
        <v>Projektų atrankos principai</v>
      </c>
      <c r="C335" s="677" t="str">
        <f>'10'!H28</f>
        <v>1. Didesnis potencialių naudos gavėjų skaičius
2. Projektas įgyvendinamas partnerystėje su kitomis organizacijomis
3. Projekto rezultatai skirti ne tik 1 teritorijos, kurioje įgyvendinamas projektas, gyventojų poreikiams tenkinti
4. Projekto įgyvendinimo metu kuriamos paslaugos, vietos gyventojų poreikiams tenkinti, įskaitant įvairias socialines paslaugas.</v>
      </c>
    </row>
    <row r="336" spans="1:3" x14ac:dyDescent="0.25">
      <c r="A336" s="2" t="s">
        <v>727</v>
      </c>
      <c r="B336" s="509" t="str">
        <f t="shared" si="6"/>
        <v>Planuojamų kvietimų teikti paraiškas skaičius</v>
      </c>
      <c r="C336" s="670">
        <f>'10'!H29</f>
        <v>3</v>
      </c>
    </row>
    <row r="337" spans="1:3" x14ac:dyDescent="0.25">
      <c r="A337" s="2" t="s">
        <v>728</v>
      </c>
      <c r="B337" s="651" t="str">
        <f t="shared" si="6"/>
        <v>C dalis. Paramos dydžiai:</v>
      </c>
      <c r="C337" s="676"/>
    </row>
    <row r="338" spans="1:3" x14ac:dyDescent="0.25">
      <c r="A338" s="2" t="s">
        <v>729</v>
      </c>
      <c r="B338" s="509" t="str">
        <f t="shared" si="6"/>
        <v>Didžiausia paramos suma vietos projektui, Eur</v>
      </c>
      <c r="C338" s="677">
        <f>'10'!H31</f>
        <v>50000</v>
      </c>
    </row>
    <row r="339" spans="1:3" x14ac:dyDescent="0.25">
      <c r="A339" s="2" t="s">
        <v>730</v>
      </c>
      <c r="B339" s="509" t="str">
        <f t="shared" si="6"/>
        <v xml:space="preserve">Paramos lyginamoji dalis, proc. </v>
      </c>
      <c r="C339" s="677" t="str">
        <f>'10'!H32</f>
        <v>iki 95 proc.</v>
      </c>
    </row>
    <row r="340" spans="1:3" x14ac:dyDescent="0.25">
      <c r="A340" s="2" t="s">
        <v>731</v>
      </c>
      <c r="B340" s="509" t="str">
        <f t="shared" si="6"/>
        <v>Planuojama paramos suma priemonei, Eur</v>
      </c>
      <c r="C340" s="678">
        <f>'10'!H33</f>
        <v>300000</v>
      </c>
    </row>
    <row r="341" spans="1:3" x14ac:dyDescent="0.25">
      <c r="A341" s="2" t="s">
        <v>732</v>
      </c>
      <c r="B341" s="509" t="str">
        <f t="shared" si="6"/>
        <v>Planuojama paremti projektų (rodiklis L700)</v>
      </c>
      <c r="C341" s="679">
        <f>'10'!H34</f>
        <v>6</v>
      </c>
    </row>
    <row r="342" spans="1:3" x14ac:dyDescent="0.25">
      <c r="A342" s="2" t="s">
        <v>733</v>
      </c>
      <c r="B342" s="509" t="str">
        <f t="shared" si="6"/>
        <v>Paaiškinimas, kaip nustatyta rodiklio L700 reikšmė</v>
      </c>
      <c r="C342" s="677" t="str">
        <f>'10'!H35</f>
        <v>Pagal maksimalią paramos sumą.</v>
      </c>
    </row>
    <row r="343" spans="1:3" ht="30" x14ac:dyDescent="0.25">
      <c r="A343" s="2" t="s">
        <v>734</v>
      </c>
      <c r="B343" s="651" t="str">
        <f t="shared" si="6"/>
        <v>D dalis. Priemonės indėlis į ES ir nacionalinių horizontaliųjų principų įgyvendinimą:</v>
      </c>
      <c r="C343" s="676"/>
    </row>
    <row r="344" spans="1:3" x14ac:dyDescent="0.25">
      <c r="A344" s="2" t="s">
        <v>735</v>
      </c>
      <c r="B344" s="680" t="str">
        <f t="shared" si="6"/>
        <v>Subregioninės vietovės principas:</v>
      </c>
      <c r="C344" s="676"/>
    </row>
    <row r="345" spans="1:3" ht="30" x14ac:dyDescent="0.25">
      <c r="A345" s="2" t="s">
        <v>736</v>
      </c>
      <c r="B345" s="509" t="str">
        <f t="shared" si="6"/>
        <v>Ar siekiama, kad pagal priemonę finansuojami projektai apimtų visas VVG teritorijos seniūnijas?</v>
      </c>
      <c r="C345" s="672" t="str">
        <f>'10'!H38</f>
        <v>Ne</v>
      </c>
    </row>
    <row r="346" spans="1:3" ht="30" x14ac:dyDescent="0.25">
      <c r="A346" s="2" t="s">
        <v>737</v>
      </c>
      <c r="B346" s="509" t="str">
        <f t="shared" si="6"/>
        <v>Pasirinkimo pagrindimas</v>
      </c>
      <c r="C346" s="677" t="str">
        <f>'10'!H39</f>
        <v>Nėra galimybės to padaryti, nes suplanuoti 6 VP, o seniūnijų yra - 11.</v>
      </c>
    </row>
    <row r="347" spans="1:3" x14ac:dyDescent="0.25">
      <c r="A347" s="2" t="s">
        <v>738</v>
      </c>
      <c r="B347" s="680" t="str">
        <f t="shared" si="6"/>
        <v>Partnerystės principas:</v>
      </c>
      <c r="C347" s="676"/>
    </row>
    <row r="348" spans="1:3" ht="30" x14ac:dyDescent="0.25">
      <c r="A348" s="2" t="s">
        <v>739</v>
      </c>
      <c r="B348" s="509" t="str">
        <f t="shared" si="6"/>
        <v>Ar siekiama, kad pagal priemonę finansuojami projektai būtų vykdomi su partneriais?</v>
      </c>
      <c r="C348" s="672" t="str">
        <f>'10'!H41</f>
        <v>Taip, pasirinktinai</v>
      </c>
    </row>
    <row r="349" spans="1:3" ht="45" x14ac:dyDescent="0.25">
      <c r="A349" s="2" t="s">
        <v>740</v>
      </c>
      <c r="B349" s="509" t="str">
        <f t="shared" si="6"/>
        <v>Pasirinkimo pagrindimas</v>
      </c>
      <c r="C349" s="677" t="str">
        <f>'10'!H42</f>
        <v>Pareiškėjai turės galimybę pasirinkti ar projektą įgyvendinti su partneriais ir ne, numatyti papildomi atrankos balai</v>
      </c>
    </row>
    <row r="350" spans="1:3" x14ac:dyDescent="0.25">
      <c r="A350" s="2" t="s">
        <v>741</v>
      </c>
      <c r="B350" s="680" t="str">
        <f t="shared" si="6"/>
        <v>Inovacijų principas:</v>
      </c>
      <c r="C350" s="676"/>
    </row>
    <row r="351" spans="1:3" ht="30" x14ac:dyDescent="0.25">
      <c r="A351" s="2" t="s">
        <v>742</v>
      </c>
      <c r="B351" s="509" t="str">
        <f t="shared" si="6"/>
        <v>Ar siekiama, kad pagal priemonę finansuojami projektai būtų skirti inovacijoms vietos lygiu diegti?</v>
      </c>
      <c r="C351" s="672" t="str">
        <f>'10'!H44</f>
        <v>Ne</v>
      </c>
    </row>
    <row r="352" spans="1:3" x14ac:dyDescent="0.25">
      <c r="A352" s="2" t="s">
        <v>743</v>
      </c>
      <c r="B352" s="509" t="str">
        <f t="shared" si="6"/>
        <v>Pasirinkimo pagrindimas</v>
      </c>
      <c r="C352" s="677" t="str">
        <f>'10'!H45</f>
        <v>Netaikoma</v>
      </c>
    </row>
    <row r="353" spans="1:3" ht="30" x14ac:dyDescent="0.25">
      <c r="A353" s="2" t="s">
        <v>744</v>
      </c>
      <c r="B353" s="509" t="str">
        <f t="shared" si="6"/>
        <v>Planuojama paremti projektų, skirtų inovacijoms vietos lygiu diegti (rodiklis L710)</v>
      </c>
      <c r="C353" s="679">
        <f>'10'!H46</f>
        <v>0</v>
      </c>
    </row>
    <row r="354" spans="1:3" x14ac:dyDescent="0.25">
      <c r="A354" s="2" t="s">
        <v>745</v>
      </c>
      <c r="B354" s="680" t="str">
        <f t="shared" si="6"/>
        <v>Lyčių lygybė ir nediskriminavimas:</v>
      </c>
      <c r="C354" s="676"/>
    </row>
    <row r="355" spans="1:3" ht="30" x14ac:dyDescent="0.25">
      <c r="A355" s="2" t="s">
        <v>746</v>
      </c>
      <c r="B355" s="509" t="str">
        <f t="shared" si="6"/>
        <v>Ar pagal priemonę finansuojami projektai, skirti lyčių lygybei ir nediskriminavimui?</v>
      </c>
      <c r="C355" s="672" t="str">
        <f>'10'!H48</f>
        <v>Ne</v>
      </c>
    </row>
    <row r="356" spans="1:3" x14ac:dyDescent="0.25">
      <c r="A356" s="2" t="s">
        <v>747</v>
      </c>
      <c r="B356" s="509" t="str">
        <f t="shared" si="6"/>
        <v>Pasirinkimo pagrindimas (jei taip, kaip bus užtikrinta)</v>
      </c>
      <c r="C356" s="677" t="str">
        <f>'10'!H49</f>
        <v>Netaikoma</v>
      </c>
    </row>
    <row r="357" spans="1:3" x14ac:dyDescent="0.25">
      <c r="A357" s="2" t="s">
        <v>748</v>
      </c>
      <c r="B357" s="680" t="str">
        <f t="shared" si="6"/>
        <v>Jaunimas:</v>
      </c>
      <c r="C357" s="676"/>
    </row>
    <row r="358" spans="1:3" ht="30" x14ac:dyDescent="0.25">
      <c r="A358" s="2" t="s">
        <v>749</v>
      </c>
      <c r="B358" s="509" t="str">
        <f t="shared" si="6"/>
        <v>Ar pagal priemonę finansuojami projektai, skirti jaunimui?</v>
      </c>
      <c r="C358" s="672" t="str">
        <f>'10'!H51</f>
        <v>Ne</v>
      </c>
    </row>
    <row r="359" spans="1:3" x14ac:dyDescent="0.25">
      <c r="A359" s="2" t="s">
        <v>750</v>
      </c>
      <c r="B359" s="509" t="str">
        <f t="shared" si="6"/>
        <v>Pasirinkimo pagrindimas (jei taip, kaip bus užtikrinta)</v>
      </c>
      <c r="C359" s="677" t="str">
        <f>'10'!H52</f>
        <v>Netaikoma</v>
      </c>
    </row>
    <row r="360" spans="1:3" x14ac:dyDescent="0.25">
      <c r="A360" s="2" t="s">
        <v>751</v>
      </c>
      <c r="B360" s="675" t="str">
        <f t="shared" si="6"/>
        <v>E dalis. Priemonės rezultato rodikliai:</v>
      </c>
      <c r="C360" s="676"/>
    </row>
    <row r="361" spans="1:3" x14ac:dyDescent="0.25">
      <c r="A361" s="2" t="s">
        <v>752</v>
      </c>
      <c r="B361" s="680" t="str">
        <f t="shared" si="6"/>
        <v>SP rezultato rodiklių taikymas priemonei:</v>
      </c>
      <c r="C361" s="676"/>
    </row>
    <row r="362" spans="1:3" x14ac:dyDescent="0.25">
      <c r="A362" s="2" t="s">
        <v>753</v>
      </c>
      <c r="B362" s="681" t="str">
        <f t="shared" si="6"/>
        <v>R.3</v>
      </c>
      <c r="C362" s="687" t="str">
        <f>'10'!H55</f>
        <v>Ne</v>
      </c>
    </row>
    <row r="363" spans="1:3" x14ac:dyDescent="0.25">
      <c r="A363" s="2" t="s">
        <v>754</v>
      </c>
      <c r="B363" s="681" t="str">
        <f t="shared" si="6"/>
        <v>R.37</v>
      </c>
      <c r="C363" s="687" t="str">
        <f>'10'!H56</f>
        <v>Ne</v>
      </c>
    </row>
    <row r="364" spans="1:3" x14ac:dyDescent="0.25">
      <c r="A364" s="2" t="s">
        <v>755</v>
      </c>
      <c r="B364" s="681" t="str">
        <f t="shared" si="6"/>
        <v>R.39</v>
      </c>
      <c r="C364" s="687" t="str">
        <f>'10'!H57</f>
        <v>Taip</v>
      </c>
    </row>
    <row r="365" spans="1:3" x14ac:dyDescent="0.25">
      <c r="A365" s="2" t="s">
        <v>756</v>
      </c>
      <c r="B365" s="681" t="str">
        <f t="shared" si="6"/>
        <v>R.41</v>
      </c>
      <c r="C365" s="687" t="str">
        <f>'10'!H58</f>
        <v>Taip</v>
      </c>
    </row>
    <row r="366" spans="1:3" x14ac:dyDescent="0.25">
      <c r="A366" s="2" t="s">
        <v>757</v>
      </c>
      <c r="B366" s="681" t="str">
        <f t="shared" si="6"/>
        <v>R.42</v>
      </c>
      <c r="C366" s="687" t="str">
        <f>'10'!H59</f>
        <v>Taip</v>
      </c>
    </row>
    <row r="367" spans="1:3" x14ac:dyDescent="0.25">
      <c r="A367" s="2" t="s">
        <v>758</v>
      </c>
      <c r="B367" s="680" t="str">
        <f t="shared" si="6"/>
        <v>VPS rodiklių taikymas priemonei:</v>
      </c>
      <c r="C367" s="688"/>
    </row>
    <row r="368" spans="1:3" x14ac:dyDescent="0.25">
      <c r="A368" s="2" t="s">
        <v>759</v>
      </c>
      <c r="B368" s="681" t="str">
        <f t="shared" si="6"/>
        <v>RASE-P.1</v>
      </c>
      <c r="C368" s="687" t="str">
        <f>'10'!H61</f>
        <v>Ne</v>
      </c>
    </row>
    <row r="369" spans="1:3" x14ac:dyDescent="0.25">
      <c r="A369" s="2" t="s">
        <v>760</v>
      </c>
      <c r="B369" s="681" t="str">
        <f t="shared" si="6"/>
        <v>RASE-P.2</v>
      </c>
      <c r="C369" s="687" t="str">
        <f>'10'!H62</f>
        <v>Ne</v>
      </c>
    </row>
    <row r="370" spans="1:3" x14ac:dyDescent="0.25">
      <c r="A370" s="2" t="s">
        <v>761</v>
      </c>
      <c r="B370" s="681" t="str">
        <f t="shared" si="6"/>
        <v>RASE-P.3</v>
      </c>
      <c r="C370" s="687" t="str">
        <f>'10'!H63</f>
        <v>Ne</v>
      </c>
    </row>
    <row r="371" spans="1:3" x14ac:dyDescent="0.25">
      <c r="A371" s="2" t="s">
        <v>762</v>
      </c>
      <c r="B371" s="681" t="str">
        <f t="shared" si="6"/>
        <v>RASE-P.4</v>
      </c>
      <c r="C371" s="687" t="str">
        <f>'10'!H64</f>
        <v>Ne</v>
      </c>
    </row>
    <row r="372" spans="1:3" x14ac:dyDescent="0.25">
      <c r="A372" s="2" t="s">
        <v>763</v>
      </c>
      <c r="B372" s="681" t="str">
        <f t="shared" si="6"/>
        <v>RASE-P.5</v>
      </c>
      <c r="C372" s="687" t="str">
        <f>'10'!H65</f>
        <v>Ne</v>
      </c>
    </row>
    <row r="373" spans="1:3" x14ac:dyDescent="0.25">
      <c r="A373" s="2" t="s">
        <v>764</v>
      </c>
      <c r="B373" s="681" t="str">
        <f t="shared" si="6"/>
        <v>RASE-P.6</v>
      </c>
      <c r="C373" s="687" t="str">
        <f>'10'!H66</f>
        <v>Ne</v>
      </c>
    </row>
    <row r="374" spans="1:3" x14ac:dyDescent="0.25">
      <c r="A374" s="2" t="s">
        <v>765</v>
      </c>
      <c r="B374" s="681" t="str">
        <f t="shared" si="6"/>
        <v>RASE-P.7</v>
      </c>
      <c r="C374" s="687" t="str">
        <f>'10'!H67</f>
        <v>Ne</v>
      </c>
    </row>
    <row r="375" spans="1:3" x14ac:dyDescent="0.25">
      <c r="A375" s="2" t="s">
        <v>766</v>
      </c>
      <c r="B375" s="681" t="str">
        <f t="shared" si="6"/>
        <v>RASE-P.8</v>
      </c>
      <c r="C375" s="687" t="str">
        <f>'10'!H68</f>
        <v>Ne</v>
      </c>
    </row>
    <row r="376" spans="1:3" x14ac:dyDescent="0.25">
      <c r="A376" s="2" t="s">
        <v>767</v>
      </c>
      <c r="B376" s="681" t="str">
        <f t="shared" si="6"/>
        <v>RASE-P.9</v>
      </c>
      <c r="C376" s="687" t="str">
        <f>'10'!H69</f>
        <v>Ne</v>
      </c>
    </row>
    <row r="377" spans="1:3" x14ac:dyDescent="0.25">
      <c r="A377" s="2" t="s">
        <v>768</v>
      </c>
      <c r="B377" s="683" t="str">
        <f t="shared" si="6"/>
        <v>RASE-P.10</v>
      </c>
      <c r="C377" s="689" t="str">
        <f>'10'!H70</f>
        <v>Ne</v>
      </c>
    </row>
    <row r="378" spans="1:3" x14ac:dyDescent="0.25">
      <c r="A378" s="2" t="s">
        <v>769</v>
      </c>
      <c r="B378" s="675" t="str">
        <f t="shared" si="6"/>
        <v>F dalis. Pagal priemonę remiamų projektų pobūdis:</v>
      </c>
      <c r="C378" s="676"/>
    </row>
    <row r="379" spans="1:3" x14ac:dyDescent="0.25">
      <c r="A379" s="2" t="s">
        <v>770</v>
      </c>
      <c r="B379" s="671" t="str">
        <f t="shared" ref="B379:B388" si="7">B302</f>
        <v>Remiami pelno projektai</v>
      </c>
      <c r="C379" s="672" t="str">
        <f>'10'!H72</f>
        <v>Ne</v>
      </c>
    </row>
    <row r="380" spans="1:3" ht="60" x14ac:dyDescent="0.25">
      <c r="A380" s="2" t="s">
        <v>771</v>
      </c>
      <c r="B380" s="673" t="str">
        <f t="shared" si="7"/>
        <v>Remiami projektai, susiję su žinių perdavimu, įskaitant konsultacijas, mokymą ir keitimąsi žiniomis apie tvarią, ekonominę, socialinę, aplinką ir klimatą tausojančią veiklą (aktualu rodikliui L801)</v>
      </c>
      <c r="C380" s="672" t="str">
        <f>'10'!H73</f>
        <v>Ne</v>
      </c>
    </row>
    <row r="381" spans="1:3" ht="75" x14ac:dyDescent="0.25">
      <c r="A381" s="2" t="s">
        <v>772</v>
      </c>
      <c r="B381" s="673" t="str">
        <f t="shared" si="7"/>
        <v>Remiami projektai, susiję su gamintojų organizacijomis, vietinėmis rinkomis, trumpomis tiekimo grandinėmis ir kokybės schemomis, įskaitant paramą investicijoms, rinkodaros veiklą ir kt. (aktualu rodikliui L802)</v>
      </c>
      <c r="C381" s="672" t="str">
        <f>'10'!H74</f>
        <v>Ne</v>
      </c>
    </row>
    <row r="382" spans="1:3" ht="45" x14ac:dyDescent="0.25">
      <c r="A382" s="2" t="s">
        <v>773</v>
      </c>
      <c r="B382" s="673" t="str">
        <f t="shared" si="7"/>
        <v>Remiami projektai, susiję su atsinaujinančios energijos gamybos pajėgumais, įskaitant biologinę (aktualu rodikliui L803)</v>
      </c>
      <c r="C382" s="672" t="str">
        <f>'10'!H75</f>
        <v>Ne</v>
      </c>
    </row>
    <row r="383" spans="1:3" ht="60" x14ac:dyDescent="0.25">
      <c r="A383" s="2" t="s">
        <v>774</v>
      </c>
      <c r="B383" s="673" t="str">
        <f t="shared" si="7"/>
        <v>Remiami projektai, prisidedantys prie aplinkos tvarumo, klimato kaitos švelninimo bei prisitaikymo prie jos tikslų įgyvendinimo kaimo vietovėse (aktualu rodikliui L804)</v>
      </c>
      <c r="C383" s="672" t="str">
        <f>'10'!H76</f>
        <v>Ne</v>
      </c>
    </row>
    <row r="384" spans="1:3" ht="30" x14ac:dyDescent="0.25">
      <c r="A384" s="2" t="s">
        <v>775</v>
      </c>
      <c r="B384" s="673" t="str">
        <f t="shared" si="7"/>
        <v>Remiami projektai, kurie kuria darbo vietas (aktualu rodikliui L805)</v>
      </c>
      <c r="C384" s="672" t="str">
        <f>'10'!H77</f>
        <v>Ne</v>
      </c>
    </row>
    <row r="385" spans="1:3" ht="30" x14ac:dyDescent="0.25">
      <c r="A385" s="2" t="s">
        <v>776</v>
      </c>
      <c r="B385" s="673" t="str">
        <f t="shared" si="7"/>
        <v>Remiami kaimo verslų, įskaitant bioekonomiką, projektai (aktualu rodikliui L 806)</v>
      </c>
      <c r="C385" s="672" t="str">
        <f>'10'!H78</f>
        <v>Taip</v>
      </c>
    </row>
    <row r="386" spans="1:3" ht="30" x14ac:dyDescent="0.25">
      <c r="A386" s="2" t="s">
        <v>777</v>
      </c>
      <c r="B386" s="673" t="str">
        <f t="shared" si="7"/>
        <v>Remiami projektai, susiję su sumanių kaimų strategijomis (aktualu rodikliui L807)</v>
      </c>
      <c r="C386" s="672" t="str">
        <f>'10'!H79</f>
        <v>Ne</v>
      </c>
    </row>
    <row r="387" spans="1:3" ht="30" x14ac:dyDescent="0.25">
      <c r="A387" s="2" t="s">
        <v>778</v>
      </c>
      <c r="B387" s="673" t="str">
        <f t="shared" si="7"/>
        <v>Remiami projektai, gerinantys paslaugų prieinamumą ir infrastruktūrą (aktualu rodikliui L808)</v>
      </c>
      <c r="C387" s="672" t="str">
        <f>'10'!H80</f>
        <v>Taip</v>
      </c>
    </row>
    <row r="388" spans="1:3" ht="30" x14ac:dyDescent="0.25">
      <c r="A388" s="2" t="s">
        <v>779</v>
      </c>
      <c r="B388" s="673" t="str">
        <f t="shared" si="7"/>
        <v>Remiami socialinės įtraukties projektai (aktualu rodikliui L809)</v>
      </c>
      <c r="C388" s="672" t="str">
        <f>'10'!H81</f>
        <v>Taip</v>
      </c>
    </row>
    <row r="389" spans="1:3" x14ac:dyDescent="0.25">
      <c r="B389" s="649"/>
      <c r="C389" s="685"/>
    </row>
    <row r="390" spans="1:3" x14ac:dyDescent="0.25">
      <c r="A390" s="1"/>
      <c r="B390" s="362"/>
      <c r="C390" s="686" t="str">
        <f>'10'!I6</f>
        <v>6 priemonė</v>
      </c>
    </row>
    <row r="391" spans="1:3" ht="30" x14ac:dyDescent="0.25">
      <c r="A391" s="2" t="s">
        <v>188</v>
      </c>
      <c r="B391" s="509" t="str">
        <f>B314</f>
        <v>Priemonės pavadinimas</v>
      </c>
      <c r="C391" s="670" t="str">
        <f>'10'!I7</f>
        <v>Viešųjų paslaugų ir infrastruktūros prieinamumas vietos bendruomenei didinimas</v>
      </c>
    </row>
    <row r="392" spans="1:3" x14ac:dyDescent="0.25">
      <c r="A392" s="2" t="s">
        <v>189</v>
      </c>
      <c r="B392" s="671" t="str">
        <f t="shared" ref="B392:B455" si="8">B315</f>
        <v>Priemonės rūšis</v>
      </c>
      <c r="C392" s="670" t="str">
        <f>'10'!I8</f>
        <v>Viešųjų paslaugų prieinamumo didinimas (ne pelno)</v>
      </c>
    </row>
    <row r="393" spans="1:3" ht="30" x14ac:dyDescent="0.25">
      <c r="A393" s="2" t="s">
        <v>190</v>
      </c>
      <c r="B393" s="671" t="str">
        <f t="shared" si="8"/>
        <v>VVG teritorijos poreikių, kuriuos tenkina priemonė, skaičius</v>
      </c>
      <c r="C393" s="670">
        <f>'10'!I9</f>
        <v>1</v>
      </c>
    </row>
    <row r="394" spans="1:3" x14ac:dyDescent="0.25">
      <c r="A394" s="2" t="s">
        <v>191</v>
      </c>
      <c r="B394" s="671" t="str">
        <f t="shared" si="8"/>
        <v>BŽŪP tikslų, kuriuos įgyvendina priemonė, skaičius</v>
      </c>
      <c r="C394" s="670">
        <f>'10'!I10</f>
        <v>1</v>
      </c>
    </row>
    <row r="395" spans="1:3" ht="60" x14ac:dyDescent="0.25">
      <c r="A395" s="2" t="s">
        <v>192</v>
      </c>
      <c r="B395" s="671" t="str">
        <f t="shared" si="8"/>
        <v>Pagrindinis BŽŪP tikslas, kurį įgyvendina VPS priemonė</v>
      </c>
      <c r="C395" s="672" t="str">
        <f>'10'!I11</f>
        <v>SO8. Skatinti užimtumą, augimą, lyčių lygybę, įskaitant moterų dalyvavimą ūkininkavimo veikloje, socialinę įtrauktį ir vietos plėtrą kaimo vietovėse, įskaitant žiedinę bioekonomiką ir tvarią miškininkystę</v>
      </c>
    </row>
    <row r="396" spans="1:3" ht="30" x14ac:dyDescent="0.25">
      <c r="A396" s="2" t="s">
        <v>193</v>
      </c>
      <c r="B396" s="673" t="str">
        <f t="shared" si="8"/>
        <v>Ar priemonė prisideda prie 4 konkretaus BŽŪP tikslo? (tikslas nurodytas 5 lape)</v>
      </c>
      <c r="C396" s="672" t="str">
        <f>'10'!I12</f>
        <v>Ne</v>
      </c>
    </row>
    <row r="397" spans="1:3" ht="30" x14ac:dyDescent="0.25">
      <c r="A397" s="2" t="s">
        <v>194</v>
      </c>
      <c r="B397" s="673" t="str">
        <f t="shared" si="8"/>
        <v>Ar priemonė prisideda prie 5 konkretaus BŽŪP tikslo? (tikslas nurodytas 5 lape)</v>
      </c>
      <c r="C397" s="672" t="str">
        <f>'10'!I13</f>
        <v>Ne</v>
      </c>
    </row>
    <row r="398" spans="1:3" ht="30" x14ac:dyDescent="0.25">
      <c r="A398" s="2" t="s">
        <v>195</v>
      </c>
      <c r="B398" s="673" t="str">
        <f t="shared" si="8"/>
        <v>Ar priemonė prisideda prie 6 konkretaus BŽŪP tikslo? (tikslas nurodytas 5 lape)</v>
      </c>
      <c r="C398" s="672" t="str">
        <f>'10'!I14</f>
        <v>Ne</v>
      </c>
    </row>
    <row r="399" spans="1:3" ht="30" x14ac:dyDescent="0.25">
      <c r="A399" s="2" t="s">
        <v>196</v>
      </c>
      <c r="B399" s="673" t="str">
        <f t="shared" si="8"/>
        <v>Ar priemonė prisideda prie 9 konkretaus BŽŪP tikslo? (tikslas nurodytas 5 lape)</v>
      </c>
      <c r="C399" s="672" t="str">
        <f>'10'!I15</f>
        <v>Ne</v>
      </c>
    </row>
    <row r="400" spans="1:3" x14ac:dyDescent="0.25">
      <c r="A400" s="2" t="s">
        <v>94</v>
      </c>
      <c r="B400" s="675" t="str">
        <f t="shared" si="8"/>
        <v>A dalis. Priemonės intervencijos logika:</v>
      </c>
      <c r="C400" s="676"/>
    </row>
    <row r="401" spans="1:3" ht="315" x14ac:dyDescent="0.25">
      <c r="A401" s="2" t="s">
        <v>197</v>
      </c>
      <c r="B401" s="673" t="str">
        <f t="shared" si="8"/>
        <v>Priemonės tikslas, ryšys su pagrindiniu BŽŪP tikslu ir VVG teritorijos poreikiais (problemomis ir (arba) potencialu), ryšys su VPS tema (jei taikoma)</v>
      </c>
      <c r="C401" s="677" t="str">
        <f>'10'!I17</f>
        <v xml:space="preserve">Priemonės tikslas - įgyvendinant švietimo, kultūros, sporto, socialinės įtraukties, bei fizinio aktyvumo iniciatyvas, kurti prieinamą viešąją, socialinę infrastruktūrą, tenkinančią įvairių vietos gyventojų ir organizacijų poreikius. 
Priemonė siejasi su BŽŪP tikslu SO8, kadangi bus skatinamas užimtumas, prisidedama prie socialinės įtraukties ir vietos plėtros kaimo vietovėse, sukuriant didesnę viešųjų, socialinių paslaugų įvairovę kaimo vietovėse.
Šia priemone siekiama sudaryti palankesnes sąlygas vietos gyventojams naudotis įvairiomis paslaugomis ir infrastruktūra (R.41), bei skatinti socialinę įtrauktį (R.42) rajone.
VVG teritorija turi potencialo šiai priemonei įgyvendinti, nes rajone gausu viešosios infrastruktūros, kuri galėtų dar labiau prisidėti prie rajono socialinių pokyčių įgyvendinimo. Apklausos metu daugiau nei puse (52,8 proc.) vietos gyventojų nurodė, kad reikalinga finansuoti viešosios infrastruktūros plėtrą. </v>
      </c>
    </row>
    <row r="402" spans="1:3" ht="150" x14ac:dyDescent="0.25">
      <c r="A402" s="2" t="s">
        <v>198</v>
      </c>
      <c r="B402" s="671" t="str">
        <f t="shared" si="8"/>
        <v>Pokytis, kurio siekiama VPS priemone</v>
      </c>
      <c r="C402" s="677" t="str">
        <f>'10'!I18</f>
        <v>Ši priemonė prisideda prie VPS poreikio – skatinti NVO verslumo iniciatyvas ir kitas veiklas, kurios didintų gyventojų užimtumą, stiprintų materialinę bazę, skatintų socialinę įtraukti – tenkinimo, kadangi didinant viešosios infrastruktūros prieinamumą būtų prisidedam prie rajono gyventojų laisvalaikio užimtumo, padidintas teikiamų paslaugų spektras, užtikrinta didesnė vietos gyventojų galimybė pasinaudoti paslaugomis. Taip kuriant teikiamą pokyti rajono socialiame ir ekonominiame gyvenime.</v>
      </c>
    </row>
    <row r="403" spans="1:3" ht="30" x14ac:dyDescent="0.25">
      <c r="A403" s="2" t="s">
        <v>199</v>
      </c>
      <c r="B403" s="509" t="str">
        <f t="shared" si="8"/>
        <v>Kaip priemonė prisidės prie horizontalaus tikslo d įgyvendinimo? (pildoma, jei taikoma)</v>
      </c>
      <c r="C403" s="677" t="str">
        <f>'10'!I19</f>
        <v>Netaikoma</v>
      </c>
    </row>
    <row r="404" spans="1:3" ht="30" x14ac:dyDescent="0.25">
      <c r="A404" s="2" t="s">
        <v>200</v>
      </c>
      <c r="B404" s="509" t="str">
        <f t="shared" si="8"/>
        <v>Kaip priemonė prisidės prie horizontalaus tikslo e įgyvendinimo? (pildoma, jei taikoma)</v>
      </c>
      <c r="C404" s="677" t="str">
        <f>'10'!I20</f>
        <v>Netaikoma</v>
      </c>
    </row>
    <row r="405" spans="1:3" ht="30" x14ac:dyDescent="0.25">
      <c r="A405" s="2" t="s">
        <v>201</v>
      </c>
      <c r="B405" s="509" t="str">
        <f t="shared" si="8"/>
        <v>Kaip priemonė prisidės prie horizontalaus tikslo f įgyvendinimo? (pildoma, jei taikoma)</v>
      </c>
      <c r="C405" s="677" t="str">
        <f>'10'!I21</f>
        <v>Netaikoma</v>
      </c>
    </row>
    <row r="406" spans="1:3" ht="30" x14ac:dyDescent="0.25">
      <c r="A406" s="2" t="s">
        <v>202</v>
      </c>
      <c r="B406" s="509" t="str">
        <f t="shared" si="8"/>
        <v>Kaip priemonė prisidės prie horizontalaus tikslo i įgyvendinimo? (pildoma, jei taikoma)</v>
      </c>
      <c r="C406" s="677" t="str">
        <f>'10'!I22</f>
        <v>Netaikoma</v>
      </c>
    </row>
    <row r="407" spans="1:3" ht="30" x14ac:dyDescent="0.25">
      <c r="A407" s="2" t="s">
        <v>203</v>
      </c>
      <c r="B407" s="675" t="str">
        <f t="shared" si="8"/>
        <v>B dalis. Pareiškėjų ir projektų tinkamumo sąlygos, projektų atrankos principai:</v>
      </c>
      <c r="C407" s="676"/>
    </row>
    <row r="408" spans="1:3" ht="75" x14ac:dyDescent="0.25">
      <c r="A408" s="2" t="s">
        <v>204</v>
      </c>
      <c r="B408" s="509" t="str">
        <f t="shared" si="8"/>
        <v>Pagal priemonę remiamos veiklos</v>
      </c>
      <c r="C408" s="677" t="str">
        <f>'10'!I24</f>
        <v>Finansuojami projektai, skirti viešųjų, socialinių paslaugų (socialinių, švietimo, kultūros, sporto ir kt.) įvairovės kaimo vietovėse didinimui, modernizavimui, prieinamumo didinimui. Turi būti kuriama nauja paslauga, kurios nėra toje teritorijoje</v>
      </c>
    </row>
    <row r="409" spans="1:3" ht="30" x14ac:dyDescent="0.25">
      <c r="A409" s="2" t="s">
        <v>205</v>
      </c>
      <c r="B409" s="671" t="str">
        <f t="shared" si="8"/>
        <v>Tinkami pareiškėjai ir partneriai (jei taikomas reikalavimas projektus įgyvendinti su partneriais)</v>
      </c>
      <c r="C409" s="677" t="str">
        <f>'10'!I25</f>
        <v>Viešieji juridiniai asmenys; asociacijos; biudžetinės įstaigos</v>
      </c>
    </row>
    <row r="410" spans="1:3" ht="45" x14ac:dyDescent="0.25">
      <c r="A410" s="2" t="s">
        <v>206</v>
      </c>
      <c r="B410" s="671" t="str">
        <f t="shared" si="8"/>
        <v>Priemonės tikslinė grupė (pildoma, jei nesutampa su tinkamais pareiškėjais ir (arba) partneriais)</v>
      </c>
      <c r="C410" s="677" t="str">
        <f>'10'!I26</f>
        <v>VVG teritorijos gyventojai: vaikai, senjorai, socialiai pažeidžiami asmenys, kuriems bus teikiamos viešosios paslaugos, NVO, turistai</v>
      </c>
    </row>
    <row r="411" spans="1:3" x14ac:dyDescent="0.25">
      <c r="A411" s="2" t="s">
        <v>725</v>
      </c>
      <c r="B411" s="509" t="str">
        <f t="shared" si="8"/>
        <v>Tinkamumo sąlygos pareiškėjams ir projektams</v>
      </c>
      <c r="C411" s="677" t="str">
        <f>'10'!I27</f>
        <v>Sąlygos nustatytos SP ir VP administravimo taisyklėse</v>
      </c>
    </row>
    <row r="412" spans="1:3" ht="120" x14ac:dyDescent="0.25">
      <c r="A412" s="2" t="s">
        <v>726</v>
      </c>
      <c r="B412" s="673" t="str">
        <f t="shared" si="8"/>
        <v>Projektų atrankos principai</v>
      </c>
      <c r="C412" s="677" t="str">
        <f>'10'!I28</f>
        <v>1. Didesnis potencialių naudos gavėjų skaičius
2. Projektas įgyvendinamas partnerystėje su kitomis organizacijomis
3. Projekto rezultatai skirti ne tik 1 teritorijos, kurioje įgyvendinamas projektas, gyventojų poreikiams tenkinti
4. Į projekto veiklas įtrauktas didesnis socialiai pažeidžiamų asmenų skaičius</v>
      </c>
    </row>
    <row r="413" spans="1:3" x14ac:dyDescent="0.25">
      <c r="A413" s="2" t="s">
        <v>727</v>
      </c>
      <c r="B413" s="509" t="str">
        <f t="shared" si="8"/>
        <v>Planuojamų kvietimų teikti paraiškas skaičius</v>
      </c>
      <c r="C413" s="670">
        <f>'10'!I29</f>
        <v>1</v>
      </c>
    </row>
    <row r="414" spans="1:3" x14ac:dyDescent="0.25">
      <c r="A414" s="2" t="s">
        <v>728</v>
      </c>
      <c r="B414" s="651" t="str">
        <f t="shared" si="8"/>
        <v>C dalis. Paramos dydžiai:</v>
      </c>
      <c r="C414" s="676"/>
    </row>
    <row r="415" spans="1:3" x14ac:dyDescent="0.25">
      <c r="A415" s="2" t="s">
        <v>729</v>
      </c>
      <c r="B415" s="509" t="str">
        <f t="shared" si="8"/>
        <v>Didžiausia paramos suma vietos projektui, Eur</v>
      </c>
      <c r="C415" s="677">
        <f>'10'!I31</f>
        <v>50000</v>
      </c>
    </row>
    <row r="416" spans="1:3" x14ac:dyDescent="0.25">
      <c r="A416" s="2" t="s">
        <v>730</v>
      </c>
      <c r="B416" s="509" t="str">
        <f t="shared" si="8"/>
        <v xml:space="preserve">Paramos lyginamoji dalis, proc. </v>
      </c>
      <c r="C416" s="677" t="str">
        <f>'10'!I32</f>
        <v>iki 40 proc.</v>
      </c>
    </row>
    <row r="417" spans="1:3" x14ac:dyDescent="0.25">
      <c r="A417" s="2" t="s">
        <v>731</v>
      </c>
      <c r="B417" s="509" t="str">
        <f t="shared" si="8"/>
        <v>Planuojama paramos suma priemonei, Eur</v>
      </c>
      <c r="C417" s="678">
        <f>'10'!I33</f>
        <v>100000</v>
      </c>
    </row>
    <row r="418" spans="1:3" x14ac:dyDescent="0.25">
      <c r="A418" s="2" t="s">
        <v>732</v>
      </c>
      <c r="B418" s="509" t="str">
        <f t="shared" si="8"/>
        <v>Planuojama paremti projektų (rodiklis L700)</v>
      </c>
      <c r="C418" s="679">
        <f>'10'!I34</f>
        <v>2</v>
      </c>
    </row>
    <row r="419" spans="1:3" x14ac:dyDescent="0.25">
      <c r="A419" s="2" t="s">
        <v>733</v>
      </c>
      <c r="B419" s="509" t="str">
        <f t="shared" si="8"/>
        <v>Paaiškinimas, kaip nustatyta rodiklio L700 reikšmė</v>
      </c>
      <c r="C419" s="677" t="str">
        <f>'10'!I35</f>
        <v>Pagal maksimalią paramos sumą.</v>
      </c>
    </row>
    <row r="420" spans="1:3" ht="30" x14ac:dyDescent="0.25">
      <c r="A420" s="2" t="s">
        <v>734</v>
      </c>
      <c r="B420" s="651" t="str">
        <f t="shared" si="8"/>
        <v>D dalis. Priemonės indėlis į ES ir nacionalinių horizontaliųjų principų įgyvendinimą:</v>
      </c>
      <c r="C420" s="676"/>
    </row>
    <row r="421" spans="1:3" x14ac:dyDescent="0.25">
      <c r="A421" s="2" t="s">
        <v>735</v>
      </c>
      <c r="B421" s="680" t="str">
        <f t="shared" si="8"/>
        <v>Subregioninės vietovės principas:</v>
      </c>
      <c r="C421" s="676"/>
    </row>
    <row r="422" spans="1:3" ht="30" x14ac:dyDescent="0.25">
      <c r="A422" s="2" t="s">
        <v>736</v>
      </c>
      <c r="B422" s="509" t="str">
        <f t="shared" si="8"/>
        <v>Ar siekiama, kad pagal priemonę finansuojami projektai apimtų visas VVG teritorijos seniūnijas?</v>
      </c>
      <c r="C422" s="672" t="str">
        <f>'10'!I38</f>
        <v>Ne</v>
      </c>
    </row>
    <row r="423" spans="1:3" ht="30" x14ac:dyDescent="0.25">
      <c r="A423" s="2" t="s">
        <v>737</v>
      </c>
      <c r="B423" s="509" t="str">
        <f t="shared" si="8"/>
        <v>Pasirinkimo pagrindimas</v>
      </c>
      <c r="C423" s="677" t="str">
        <f>'10'!I39</f>
        <v>Nėra galimybės to padaryti, nes suplanuoti 2 VP, o seniūnijų yra - 11.</v>
      </c>
    </row>
    <row r="424" spans="1:3" x14ac:dyDescent="0.25">
      <c r="A424" s="2" t="s">
        <v>738</v>
      </c>
      <c r="B424" s="680" t="str">
        <f t="shared" si="8"/>
        <v>Partnerystės principas:</v>
      </c>
      <c r="C424" s="676"/>
    </row>
    <row r="425" spans="1:3" ht="30" x14ac:dyDescent="0.25">
      <c r="A425" s="2" t="s">
        <v>739</v>
      </c>
      <c r="B425" s="509" t="str">
        <f t="shared" si="8"/>
        <v>Ar siekiama, kad pagal priemonę finansuojami projektai būtų vykdomi su partneriais?</v>
      </c>
      <c r="C425" s="672" t="str">
        <f>'10'!I41</f>
        <v>Taip, pasirinktinai</v>
      </c>
    </row>
    <row r="426" spans="1:3" ht="45" x14ac:dyDescent="0.25">
      <c r="A426" s="2" t="s">
        <v>740</v>
      </c>
      <c r="B426" s="509" t="str">
        <f t="shared" si="8"/>
        <v>Pasirinkimo pagrindimas</v>
      </c>
      <c r="C426" s="677" t="str">
        <f>'10'!I42</f>
        <v>Pareiškėjai turės galimybę pasirinkti ar projektą įgyvendinti su partneriais ir ne, numatyti papildomi atrankos balai</v>
      </c>
    </row>
    <row r="427" spans="1:3" x14ac:dyDescent="0.25">
      <c r="A427" s="2" t="s">
        <v>741</v>
      </c>
      <c r="B427" s="680" t="str">
        <f t="shared" si="8"/>
        <v>Inovacijų principas:</v>
      </c>
      <c r="C427" s="676"/>
    </row>
    <row r="428" spans="1:3" ht="30" x14ac:dyDescent="0.25">
      <c r="A428" s="2" t="s">
        <v>742</v>
      </c>
      <c r="B428" s="509" t="str">
        <f t="shared" si="8"/>
        <v>Ar siekiama, kad pagal priemonę finansuojami projektai būtų skirti inovacijoms vietos lygiu diegti?</v>
      </c>
      <c r="C428" s="672" t="str">
        <f>'10'!I44</f>
        <v>Ne</v>
      </c>
    </row>
    <row r="429" spans="1:3" x14ac:dyDescent="0.25">
      <c r="A429" s="2" t="s">
        <v>743</v>
      </c>
      <c r="B429" s="509" t="str">
        <f t="shared" si="8"/>
        <v>Pasirinkimo pagrindimas</v>
      </c>
      <c r="C429" s="677" t="str">
        <f>'10'!I45</f>
        <v>Netaikoma</v>
      </c>
    </row>
    <row r="430" spans="1:3" ht="30" x14ac:dyDescent="0.25">
      <c r="A430" s="2" t="s">
        <v>744</v>
      </c>
      <c r="B430" s="509" t="str">
        <f t="shared" si="8"/>
        <v>Planuojama paremti projektų, skirtų inovacijoms vietos lygiu diegti (rodiklis L710)</v>
      </c>
      <c r="C430" s="679">
        <f>'10'!I46</f>
        <v>0</v>
      </c>
    </row>
    <row r="431" spans="1:3" x14ac:dyDescent="0.25">
      <c r="A431" s="2" t="s">
        <v>745</v>
      </c>
      <c r="B431" s="680" t="str">
        <f t="shared" si="8"/>
        <v>Lyčių lygybė ir nediskriminavimas:</v>
      </c>
      <c r="C431" s="676"/>
    </row>
    <row r="432" spans="1:3" ht="30" x14ac:dyDescent="0.25">
      <c r="A432" s="2" t="s">
        <v>746</v>
      </c>
      <c r="B432" s="509" t="str">
        <f t="shared" si="8"/>
        <v>Ar pagal priemonę finansuojami projektai, skirti lyčių lygybei ir nediskriminavimui?</v>
      </c>
      <c r="C432" s="672" t="str">
        <f>'10'!I48</f>
        <v>Ne</v>
      </c>
    </row>
    <row r="433" spans="1:3" x14ac:dyDescent="0.25">
      <c r="A433" s="2" t="s">
        <v>747</v>
      </c>
      <c r="B433" s="509" t="str">
        <f t="shared" si="8"/>
        <v>Pasirinkimo pagrindimas (jei taip, kaip bus užtikrinta)</v>
      </c>
      <c r="C433" s="677" t="str">
        <f>'10'!I49</f>
        <v>Netaikoma</v>
      </c>
    </row>
    <row r="434" spans="1:3" x14ac:dyDescent="0.25">
      <c r="A434" s="2" t="s">
        <v>748</v>
      </c>
      <c r="B434" s="680" t="str">
        <f t="shared" si="8"/>
        <v>Jaunimas:</v>
      </c>
      <c r="C434" s="676"/>
    </row>
    <row r="435" spans="1:3" ht="30" x14ac:dyDescent="0.25">
      <c r="A435" s="2" t="s">
        <v>749</v>
      </c>
      <c r="B435" s="509" t="str">
        <f t="shared" si="8"/>
        <v>Ar pagal priemonę finansuojami projektai, skirti jaunimui?</v>
      </c>
      <c r="C435" s="672" t="str">
        <f>'10'!I51</f>
        <v>Ne</v>
      </c>
    </row>
    <row r="436" spans="1:3" x14ac:dyDescent="0.25">
      <c r="A436" s="2" t="s">
        <v>750</v>
      </c>
      <c r="B436" s="509" t="str">
        <f t="shared" si="8"/>
        <v>Pasirinkimo pagrindimas (jei taip, kaip bus užtikrinta)</v>
      </c>
      <c r="C436" s="677" t="str">
        <f>'10'!I52</f>
        <v>Netaikoma</v>
      </c>
    </row>
    <row r="437" spans="1:3" x14ac:dyDescent="0.25">
      <c r="A437" s="2" t="s">
        <v>751</v>
      </c>
      <c r="B437" s="675" t="str">
        <f t="shared" si="8"/>
        <v>E dalis. Priemonės rezultato rodikliai:</v>
      </c>
      <c r="C437" s="676"/>
    </row>
    <row r="438" spans="1:3" x14ac:dyDescent="0.25">
      <c r="A438" s="2" t="s">
        <v>752</v>
      </c>
      <c r="B438" s="680" t="str">
        <f t="shared" si="8"/>
        <v>SP rezultato rodiklių taikymas priemonei:</v>
      </c>
      <c r="C438" s="676"/>
    </row>
    <row r="439" spans="1:3" x14ac:dyDescent="0.25">
      <c r="A439" s="2" t="s">
        <v>753</v>
      </c>
      <c r="B439" s="681" t="str">
        <f t="shared" si="8"/>
        <v>R.3</v>
      </c>
      <c r="C439" s="687" t="str">
        <f>'10'!I55</f>
        <v>Ne</v>
      </c>
    </row>
    <row r="440" spans="1:3" x14ac:dyDescent="0.25">
      <c r="A440" s="2" t="s">
        <v>754</v>
      </c>
      <c r="B440" s="681" t="str">
        <f t="shared" si="8"/>
        <v>R.37</v>
      </c>
      <c r="C440" s="687" t="str">
        <f>'10'!I56</f>
        <v>Ne</v>
      </c>
    </row>
    <row r="441" spans="1:3" x14ac:dyDescent="0.25">
      <c r="A441" s="2" t="s">
        <v>755</v>
      </c>
      <c r="B441" s="681" t="str">
        <f t="shared" si="8"/>
        <v>R.39</v>
      </c>
      <c r="C441" s="687" t="str">
        <f>'10'!I57</f>
        <v>Ne</v>
      </c>
    </row>
    <row r="442" spans="1:3" x14ac:dyDescent="0.25">
      <c r="A442" s="2" t="s">
        <v>756</v>
      </c>
      <c r="B442" s="681" t="str">
        <f t="shared" si="8"/>
        <v>R.41</v>
      </c>
      <c r="C442" s="687" t="str">
        <f>'10'!I58</f>
        <v>Taip</v>
      </c>
    </row>
    <row r="443" spans="1:3" x14ac:dyDescent="0.25">
      <c r="A443" s="2" t="s">
        <v>757</v>
      </c>
      <c r="B443" s="681" t="str">
        <f t="shared" si="8"/>
        <v>R.42</v>
      </c>
      <c r="C443" s="687" t="str">
        <f>'10'!I59</f>
        <v>Taip</v>
      </c>
    </row>
    <row r="444" spans="1:3" x14ac:dyDescent="0.25">
      <c r="A444" s="2" t="s">
        <v>758</v>
      </c>
      <c r="B444" s="680" t="str">
        <f t="shared" si="8"/>
        <v>VPS rodiklių taikymas priemonei:</v>
      </c>
      <c r="C444" s="688"/>
    </row>
    <row r="445" spans="1:3" x14ac:dyDescent="0.25">
      <c r="A445" s="2" t="s">
        <v>759</v>
      </c>
      <c r="B445" s="681" t="str">
        <f t="shared" si="8"/>
        <v>RASE-P.1</v>
      </c>
      <c r="C445" s="687" t="str">
        <f>'10'!I61</f>
        <v>Ne</v>
      </c>
    </row>
    <row r="446" spans="1:3" x14ac:dyDescent="0.25">
      <c r="A446" s="2" t="s">
        <v>760</v>
      </c>
      <c r="B446" s="681" t="str">
        <f t="shared" si="8"/>
        <v>RASE-P.2</v>
      </c>
      <c r="C446" s="687" t="str">
        <f>'10'!I62</f>
        <v>Ne</v>
      </c>
    </row>
    <row r="447" spans="1:3" x14ac:dyDescent="0.25">
      <c r="A447" s="2" t="s">
        <v>761</v>
      </c>
      <c r="B447" s="681" t="str">
        <f t="shared" si="8"/>
        <v>RASE-P.3</v>
      </c>
      <c r="C447" s="687" t="str">
        <f>'10'!I63</f>
        <v>Ne</v>
      </c>
    </row>
    <row r="448" spans="1:3" x14ac:dyDescent="0.25">
      <c r="A448" s="2" t="s">
        <v>762</v>
      </c>
      <c r="B448" s="681" t="str">
        <f t="shared" si="8"/>
        <v>RASE-P.4</v>
      </c>
      <c r="C448" s="687" t="str">
        <f>'10'!I64</f>
        <v>Ne</v>
      </c>
    </row>
    <row r="449" spans="1:3" x14ac:dyDescent="0.25">
      <c r="A449" s="2" t="s">
        <v>763</v>
      </c>
      <c r="B449" s="681" t="str">
        <f t="shared" si="8"/>
        <v>RASE-P.5</v>
      </c>
      <c r="C449" s="687" t="str">
        <f>'10'!I65</f>
        <v>Ne</v>
      </c>
    </row>
    <row r="450" spans="1:3" x14ac:dyDescent="0.25">
      <c r="A450" s="2" t="s">
        <v>764</v>
      </c>
      <c r="B450" s="681" t="str">
        <f t="shared" si="8"/>
        <v>RASE-P.6</v>
      </c>
      <c r="C450" s="687" t="str">
        <f>'10'!I66</f>
        <v>Ne</v>
      </c>
    </row>
    <row r="451" spans="1:3" x14ac:dyDescent="0.25">
      <c r="A451" s="2" t="s">
        <v>765</v>
      </c>
      <c r="B451" s="681" t="str">
        <f t="shared" si="8"/>
        <v>RASE-P.7</v>
      </c>
      <c r="C451" s="687" t="str">
        <f>'10'!I67</f>
        <v>Ne</v>
      </c>
    </row>
    <row r="452" spans="1:3" x14ac:dyDescent="0.25">
      <c r="A452" s="2" t="s">
        <v>766</v>
      </c>
      <c r="B452" s="681" t="str">
        <f t="shared" si="8"/>
        <v>RASE-P.8</v>
      </c>
      <c r="C452" s="687" t="str">
        <f>'10'!I68</f>
        <v>Ne</v>
      </c>
    </row>
    <row r="453" spans="1:3" x14ac:dyDescent="0.25">
      <c r="A453" s="2" t="s">
        <v>767</v>
      </c>
      <c r="B453" s="681" t="str">
        <f t="shared" si="8"/>
        <v>RASE-P.9</v>
      </c>
      <c r="C453" s="687" t="str">
        <f>'10'!I69</f>
        <v>Ne</v>
      </c>
    </row>
    <row r="454" spans="1:3" x14ac:dyDescent="0.25">
      <c r="A454" s="2" t="s">
        <v>768</v>
      </c>
      <c r="B454" s="683" t="str">
        <f t="shared" si="8"/>
        <v>RASE-P.10</v>
      </c>
      <c r="C454" s="689" t="str">
        <f>'10'!I70</f>
        <v>Ne</v>
      </c>
    </row>
    <row r="455" spans="1:3" x14ac:dyDescent="0.25">
      <c r="A455" s="2" t="s">
        <v>769</v>
      </c>
      <c r="B455" s="675" t="str">
        <f t="shared" si="8"/>
        <v>F dalis. Pagal priemonę remiamų projektų pobūdis:</v>
      </c>
      <c r="C455" s="676"/>
    </row>
    <row r="456" spans="1:3" x14ac:dyDescent="0.25">
      <c r="A456" s="2" t="s">
        <v>770</v>
      </c>
      <c r="B456" s="671" t="str">
        <f t="shared" ref="B456:B465" si="9">B379</f>
        <v>Remiami pelno projektai</v>
      </c>
      <c r="C456" s="672" t="str">
        <f>'10'!I72</f>
        <v>Ne</v>
      </c>
    </row>
    <row r="457" spans="1:3" ht="60" x14ac:dyDescent="0.25">
      <c r="A457" s="2" t="s">
        <v>771</v>
      </c>
      <c r="B457" s="673" t="str">
        <f t="shared" si="9"/>
        <v>Remiami projektai, susiję su žinių perdavimu, įskaitant konsultacijas, mokymą ir keitimąsi žiniomis apie tvarią, ekonominę, socialinę, aplinką ir klimatą tausojančią veiklą (aktualu rodikliui L801)</v>
      </c>
      <c r="C457" s="672" t="str">
        <f>'10'!I73</f>
        <v>Ne</v>
      </c>
    </row>
    <row r="458" spans="1:3" ht="75" x14ac:dyDescent="0.25">
      <c r="A458" s="2" t="s">
        <v>772</v>
      </c>
      <c r="B458" s="673" t="str">
        <f t="shared" si="9"/>
        <v>Remiami projektai, susiję su gamintojų organizacijomis, vietinėmis rinkomis, trumpomis tiekimo grandinėmis ir kokybės schemomis, įskaitant paramą investicijoms, rinkodaros veiklą ir kt. (aktualu rodikliui L802)</v>
      </c>
      <c r="C458" s="672" t="str">
        <f>'10'!I74</f>
        <v>Ne</v>
      </c>
    </row>
    <row r="459" spans="1:3" ht="45" x14ac:dyDescent="0.25">
      <c r="A459" s="2" t="s">
        <v>773</v>
      </c>
      <c r="B459" s="673" t="str">
        <f t="shared" si="9"/>
        <v>Remiami projektai, susiję su atsinaujinančios energijos gamybos pajėgumais, įskaitant biologinę (aktualu rodikliui L803)</v>
      </c>
      <c r="C459" s="672" t="str">
        <f>'10'!I75</f>
        <v>Ne</v>
      </c>
    </row>
    <row r="460" spans="1:3" ht="60" x14ac:dyDescent="0.25">
      <c r="A460" s="2" t="s">
        <v>774</v>
      </c>
      <c r="B460" s="673" t="str">
        <f t="shared" si="9"/>
        <v>Remiami projektai, prisidedantys prie aplinkos tvarumo, klimato kaitos švelninimo bei prisitaikymo prie jos tikslų įgyvendinimo kaimo vietovėse (aktualu rodikliui L804)</v>
      </c>
      <c r="C460" s="672" t="str">
        <f>'10'!I76</f>
        <v>Ne</v>
      </c>
    </row>
    <row r="461" spans="1:3" ht="30" x14ac:dyDescent="0.25">
      <c r="A461" s="2" t="s">
        <v>775</v>
      </c>
      <c r="B461" s="673" t="str">
        <f t="shared" si="9"/>
        <v>Remiami projektai, kurie kuria darbo vietas (aktualu rodikliui L805)</v>
      </c>
      <c r="C461" s="672" t="str">
        <f>'10'!I77</f>
        <v>Ne</v>
      </c>
    </row>
    <row r="462" spans="1:3" ht="30" x14ac:dyDescent="0.25">
      <c r="A462" s="2" t="s">
        <v>776</v>
      </c>
      <c r="B462" s="673" t="str">
        <f t="shared" si="9"/>
        <v>Remiami kaimo verslų, įskaitant bioekonomiką, projektai (aktualu rodikliui L 806)</v>
      </c>
      <c r="C462" s="672" t="str">
        <f>'10'!I78</f>
        <v>Ne</v>
      </c>
    </row>
    <row r="463" spans="1:3" ht="30" x14ac:dyDescent="0.25">
      <c r="A463" s="2" t="s">
        <v>777</v>
      </c>
      <c r="B463" s="673" t="str">
        <f t="shared" si="9"/>
        <v>Remiami projektai, susiję su sumanių kaimų strategijomis (aktualu rodikliui L807)</v>
      </c>
      <c r="C463" s="672" t="str">
        <f>'10'!I79</f>
        <v>Ne</v>
      </c>
    </row>
    <row r="464" spans="1:3" ht="30" x14ac:dyDescent="0.25">
      <c r="A464" s="2" t="s">
        <v>778</v>
      </c>
      <c r="B464" s="673" t="str">
        <f t="shared" si="9"/>
        <v>Remiami projektai, gerinantys paslaugų prieinamumą ir infrastruktūrą (aktualu rodikliui L808)</v>
      </c>
      <c r="C464" s="672" t="str">
        <f>'10'!I80</f>
        <v>Taip</v>
      </c>
    </row>
    <row r="465" spans="1:3" ht="30" x14ac:dyDescent="0.25">
      <c r="A465" s="2" t="s">
        <v>779</v>
      </c>
      <c r="B465" s="673" t="str">
        <f t="shared" si="9"/>
        <v>Remiami socialinės įtraukties projektai (aktualu rodikliui L809)</v>
      </c>
      <c r="C465" s="672" t="str">
        <f>'10'!I81</f>
        <v>Taip</v>
      </c>
    </row>
    <row r="466" spans="1:3" x14ac:dyDescent="0.25">
      <c r="A466" s="2"/>
      <c r="B466" s="649"/>
      <c r="C466" s="685"/>
    </row>
    <row r="467" spans="1:3" x14ac:dyDescent="0.25">
      <c r="A467" s="1"/>
      <c r="B467" s="362"/>
      <c r="C467" s="686" t="str">
        <f>'10'!J6</f>
        <v>7 priemonė</v>
      </c>
    </row>
    <row r="468" spans="1:3" ht="30" x14ac:dyDescent="0.25">
      <c r="A468" s="2" t="s">
        <v>188</v>
      </c>
      <c r="B468" s="509" t="str">
        <f>B391</f>
        <v>Priemonės pavadinimas</v>
      </c>
      <c r="C468" s="670" t="str">
        <f>'10'!J7</f>
        <v>NVO iniciatyvų skatinimas, kultūros tradicijų, amatų saugojimas ir sklaida</v>
      </c>
    </row>
    <row r="469" spans="1:3" x14ac:dyDescent="0.25">
      <c r="A469" s="2" t="s">
        <v>189</v>
      </c>
      <c r="B469" s="671" t="str">
        <f t="shared" ref="B469:B532" si="10">B392</f>
        <v>Priemonės rūšis</v>
      </c>
      <c r="C469" s="670" t="str">
        <f>'10'!J8</f>
        <v>Veiklos projektai</v>
      </c>
    </row>
    <row r="470" spans="1:3" ht="30" x14ac:dyDescent="0.25">
      <c r="A470" s="2" t="s">
        <v>190</v>
      </c>
      <c r="B470" s="671" t="str">
        <f t="shared" si="10"/>
        <v>VVG teritorijos poreikių, kuriuos tenkina priemonė, skaičius</v>
      </c>
      <c r="C470" s="670">
        <f>'10'!J9</f>
        <v>1</v>
      </c>
    </row>
    <row r="471" spans="1:3" x14ac:dyDescent="0.25">
      <c r="A471" s="2" t="s">
        <v>191</v>
      </c>
      <c r="B471" s="671" t="str">
        <f t="shared" si="10"/>
        <v>BŽŪP tikslų, kuriuos įgyvendina priemonė, skaičius</v>
      </c>
      <c r="C471" s="670">
        <f>'10'!J10</f>
        <v>1</v>
      </c>
    </row>
    <row r="472" spans="1:3" ht="60" x14ac:dyDescent="0.25">
      <c r="A472" s="2" t="s">
        <v>192</v>
      </c>
      <c r="B472" s="671" t="str">
        <f t="shared" si="10"/>
        <v>Pagrindinis BŽŪP tikslas, kurį įgyvendina VPS priemonė</v>
      </c>
      <c r="C472" s="672" t="str">
        <f>'10'!J11</f>
        <v>SO8. Skatinti užimtumą, augimą, lyčių lygybę, įskaitant moterų dalyvavimą ūkininkavimo veikloje, socialinę įtrauktį ir vietos plėtrą kaimo vietovėse, įskaitant žiedinę bioekonomiką ir tvarią miškininkystę</v>
      </c>
    </row>
    <row r="473" spans="1:3" ht="30" x14ac:dyDescent="0.25">
      <c r="A473" s="2" t="s">
        <v>193</v>
      </c>
      <c r="B473" s="673" t="str">
        <f t="shared" si="10"/>
        <v>Ar priemonė prisideda prie 4 konkretaus BŽŪP tikslo? (tikslas nurodytas 5 lape)</v>
      </c>
      <c r="C473" s="672" t="str">
        <f>'10'!J12</f>
        <v>Ne</v>
      </c>
    </row>
    <row r="474" spans="1:3" ht="30" x14ac:dyDescent="0.25">
      <c r="A474" s="2" t="s">
        <v>194</v>
      </c>
      <c r="B474" s="673" t="str">
        <f t="shared" si="10"/>
        <v>Ar priemonė prisideda prie 5 konkretaus BŽŪP tikslo? (tikslas nurodytas 5 lape)</v>
      </c>
      <c r="C474" s="672" t="str">
        <f>'10'!J13</f>
        <v>Ne</v>
      </c>
    </row>
    <row r="475" spans="1:3" ht="30" x14ac:dyDescent="0.25">
      <c r="A475" s="2" t="s">
        <v>195</v>
      </c>
      <c r="B475" s="673" t="str">
        <f t="shared" si="10"/>
        <v>Ar priemonė prisideda prie 6 konkretaus BŽŪP tikslo? (tikslas nurodytas 5 lape)</v>
      </c>
      <c r="C475" s="672" t="str">
        <f>'10'!J14</f>
        <v>Ne</v>
      </c>
    </row>
    <row r="476" spans="1:3" ht="30" x14ac:dyDescent="0.25">
      <c r="A476" s="2" t="s">
        <v>196</v>
      </c>
      <c r="B476" s="673" t="str">
        <f t="shared" si="10"/>
        <v>Ar priemonė prisideda prie 9 konkretaus BŽŪP tikslo? (tikslas nurodytas 5 lape)</v>
      </c>
      <c r="C476" s="672" t="str">
        <f>'10'!J15</f>
        <v>Ne</v>
      </c>
    </row>
    <row r="477" spans="1:3" x14ac:dyDescent="0.25">
      <c r="A477" s="2" t="s">
        <v>94</v>
      </c>
      <c r="B477" s="675" t="str">
        <f t="shared" si="10"/>
        <v>A dalis. Priemonės intervencijos logika:</v>
      </c>
      <c r="C477" s="676"/>
    </row>
    <row r="478" spans="1:3" ht="210" x14ac:dyDescent="0.25">
      <c r="A478" s="2" t="s">
        <v>197</v>
      </c>
      <c r="B478" s="673" t="str">
        <f t="shared" si="10"/>
        <v>Priemonės tikslas, ryšys su pagrindiniu BŽŪP tikslu ir VVG teritorijos poreikiais (problemomis ir (arba) potencialu), ryšys su VPS tema (jei taikoma)</v>
      </c>
      <c r="C478" s="677" t="str">
        <f>'10'!J17</f>
        <v>Priemonės tikslas – skatinti vietos gyventojų užimtumą, išsaugoti ir puoselėti krašto kultūrą, tradicijas, didinti socialinį, kultūrinį ir visuomeninį rajono gyventojų potencialą.
Priemonė siejasi su BŽŪP tikslu SO8, kadangi bus skatinamas užimtumas, prisidedama prie socialinės įtraukties ir vietos plėtros kaimo vietovėse.
Šia priemone siekiama skatinti socialinę įtrauktį (R.42) rajone.
Atliktos apklausos metu 46,6 proc. respondentų nurodė, kad labai svarbu remti bendruomeniškumą skatinančias iniciatyvas, prisidėti prie sbeikatinimo priemonių aktyvinimo krypties (35 proc.), todėl VVG teritorija turi potencialo šiai priemonei įgyvendinti.</v>
      </c>
    </row>
    <row r="479" spans="1:3" ht="135" x14ac:dyDescent="0.25">
      <c r="A479" s="2" t="s">
        <v>198</v>
      </c>
      <c r="B479" s="671" t="str">
        <f t="shared" si="10"/>
        <v>Pokytis, kurio siekiama VPS priemone</v>
      </c>
      <c r="C479" s="677" t="str">
        <f>'10'!J18</f>
        <v>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kuriamas teikiamas pokyti rajono kultūriniame, socialiame ir visuomeniniame gyvenime.</v>
      </c>
    </row>
    <row r="480" spans="1:3" ht="30" x14ac:dyDescent="0.25">
      <c r="A480" s="2" t="s">
        <v>199</v>
      </c>
      <c r="B480" s="509" t="str">
        <f t="shared" si="10"/>
        <v>Kaip priemonė prisidės prie horizontalaus tikslo d įgyvendinimo? (pildoma, jei taikoma)</v>
      </c>
      <c r="C480" s="677" t="str">
        <f>'10'!J19</f>
        <v>Netaikoma</v>
      </c>
    </row>
    <row r="481" spans="1:3" ht="30" x14ac:dyDescent="0.25">
      <c r="A481" s="2" t="s">
        <v>200</v>
      </c>
      <c r="B481" s="509" t="str">
        <f t="shared" si="10"/>
        <v>Kaip priemonė prisidės prie horizontalaus tikslo e įgyvendinimo? (pildoma, jei taikoma)</v>
      </c>
      <c r="C481" s="677" t="str">
        <f>'10'!J20</f>
        <v>Netaikoma</v>
      </c>
    </row>
    <row r="482" spans="1:3" ht="30" x14ac:dyDescent="0.25">
      <c r="A482" s="2" t="s">
        <v>201</v>
      </c>
      <c r="B482" s="509" t="str">
        <f t="shared" si="10"/>
        <v>Kaip priemonė prisidės prie horizontalaus tikslo f įgyvendinimo? (pildoma, jei taikoma)</v>
      </c>
      <c r="C482" s="677" t="str">
        <f>'10'!J21</f>
        <v>Netaikoma</v>
      </c>
    </row>
    <row r="483" spans="1:3" ht="30" x14ac:dyDescent="0.25">
      <c r="A483" s="2" t="s">
        <v>202</v>
      </c>
      <c r="B483" s="509" t="str">
        <f t="shared" si="10"/>
        <v>Kaip priemonė prisidės prie horizontalaus tikslo i įgyvendinimo? (pildoma, jei taikoma)</v>
      </c>
      <c r="C483" s="677" t="str">
        <f>'10'!J22</f>
        <v>Netaikoma</v>
      </c>
    </row>
    <row r="484" spans="1:3" ht="30" x14ac:dyDescent="0.25">
      <c r="A484" s="2" t="s">
        <v>203</v>
      </c>
      <c r="B484" s="675" t="str">
        <f t="shared" si="10"/>
        <v>B dalis. Pareiškėjų ir projektų tinkamumo sąlygos, projektų atrankos principai:</v>
      </c>
      <c r="C484" s="676"/>
    </row>
    <row r="485" spans="1:3" ht="75" x14ac:dyDescent="0.25">
      <c r="A485" s="2" t="s">
        <v>204</v>
      </c>
      <c r="B485" s="509" t="str">
        <f t="shared" si="10"/>
        <v>Pagal priemonę remiamos veiklos</v>
      </c>
      <c r="C485" s="677" t="str">
        <f>'10'!J24</f>
        <v>Remiami projektai, kurie skirti tradicinių VVG teritorijos švenčių organizavimui, kultūros ir meno, sporto kolektyvų veiklos skatinimui, vietos krašto amatų veiklos skatinimui, kultūrinės materialinės bazės stiprinimas ir kt.</v>
      </c>
    </row>
    <row r="486" spans="1:3" ht="30" x14ac:dyDescent="0.25">
      <c r="A486" s="2" t="s">
        <v>205</v>
      </c>
      <c r="B486" s="671" t="str">
        <f t="shared" si="10"/>
        <v>Tinkami pareiškėjai ir partneriai (jei taikomas reikalavimas projektus įgyvendinti su partneriais)</v>
      </c>
      <c r="C486" s="677" t="str">
        <f>'10'!J25</f>
        <v>Juridiniai asmenys - NVO, VšĮ. Pareiškėjas yra registruotas ir veiklą vykdo VVG teritorijoje</v>
      </c>
    </row>
    <row r="487" spans="1:3" ht="30" x14ac:dyDescent="0.25">
      <c r="A487" s="2" t="s">
        <v>206</v>
      </c>
      <c r="B487" s="671" t="str">
        <f t="shared" si="10"/>
        <v>Priemonės tikslinė grupė (pildoma, jei nesutampa su tinkamais pareiškėjais ir (arba) partneriais)</v>
      </c>
      <c r="C487" s="677" t="str">
        <f>'10'!J26</f>
        <v>VVG teritorijos gyventojai, įskaitant socialinę atskirtį patiriančius</v>
      </c>
    </row>
    <row r="488" spans="1:3" x14ac:dyDescent="0.25">
      <c r="A488" s="2" t="s">
        <v>725</v>
      </c>
      <c r="B488" s="509" t="str">
        <f t="shared" si="10"/>
        <v>Tinkamumo sąlygos pareiškėjams ir projektams</v>
      </c>
      <c r="C488" s="677" t="str">
        <f>'10'!J27</f>
        <v>Sąlygos nustatytos SP ir VP administravimo taisyklėse</v>
      </c>
    </row>
    <row r="489" spans="1:3" ht="120" x14ac:dyDescent="0.25">
      <c r="A489" s="2" t="s">
        <v>726</v>
      </c>
      <c r="B489" s="673" t="str">
        <f t="shared" si="10"/>
        <v>Projektų atrankos principai</v>
      </c>
      <c r="C489" s="677" t="str">
        <f>'10'!J28</f>
        <v>1. Didesnis potencialių naudos gavėjų skaičius
2. Projektas įgyvendinamas partnerystėje su kitomis organizacijomis
3. Projekto rezultatai skirti ne tik 1 teritorijos, kurioje įgyvendinamas projektas, gyventojų poreikiams tenkinti
4. Į projekto veiklas įtrauktas didesnis socialiai pažeidžiamų asmenų skaičius</v>
      </c>
    </row>
    <row r="490" spans="1:3" x14ac:dyDescent="0.25">
      <c r="A490" s="2" t="s">
        <v>727</v>
      </c>
      <c r="B490" s="509" t="str">
        <f t="shared" si="10"/>
        <v>Planuojamų kvietimų teikti paraiškas skaičius</v>
      </c>
      <c r="C490" s="670">
        <f>'10'!J29</f>
        <v>4</v>
      </c>
    </row>
    <row r="491" spans="1:3" x14ac:dyDescent="0.25">
      <c r="A491" s="2" t="s">
        <v>728</v>
      </c>
      <c r="B491" s="651" t="str">
        <f t="shared" si="10"/>
        <v>C dalis. Paramos dydžiai:</v>
      </c>
      <c r="C491" s="676"/>
    </row>
    <row r="492" spans="1:3" x14ac:dyDescent="0.25">
      <c r="A492" s="2" t="s">
        <v>729</v>
      </c>
      <c r="B492" s="509" t="str">
        <f t="shared" si="10"/>
        <v>Didžiausia paramos suma vietos projektui, Eur</v>
      </c>
      <c r="C492" s="677">
        <f>'10'!J31</f>
        <v>10000</v>
      </c>
    </row>
    <row r="493" spans="1:3" x14ac:dyDescent="0.25">
      <c r="A493" s="2" t="s">
        <v>730</v>
      </c>
      <c r="B493" s="509" t="str">
        <f t="shared" si="10"/>
        <v xml:space="preserve">Paramos lyginamoji dalis, proc. </v>
      </c>
      <c r="C493" s="677" t="str">
        <f>'10'!J32</f>
        <v>iki 90 proc.</v>
      </c>
    </row>
    <row r="494" spans="1:3" x14ac:dyDescent="0.25">
      <c r="A494" s="2" t="s">
        <v>731</v>
      </c>
      <c r="B494" s="509" t="str">
        <f t="shared" si="10"/>
        <v>Planuojama paramos suma priemonei, Eur</v>
      </c>
      <c r="C494" s="678">
        <f>'10'!J33</f>
        <v>200000</v>
      </c>
    </row>
    <row r="495" spans="1:3" x14ac:dyDescent="0.25">
      <c r="A495" s="2" t="s">
        <v>732</v>
      </c>
      <c r="B495" s="509" t="str">
        <f t="shared" si="10"/>
        <v>Planuojama paremti projektų (rodiklis L700)</v>
      </c>
      <c r="C495" s="679">
        <f>'10'!J34</f>
        <v>20</v>
      </c>
    </row>
    <row r="496" spans="1:3" x14ac:dyDescent="0.25">
      <c r="A496" s="2" t="s">
        <v>733</v>
      </c>
      <c r="B496" s="509" t="str">
        <f t="shared" si="10"/>
        <v>Paaiškinimas, kaip nustatyta rodiklio L700 reikšmė</v>
      </c>
      <c r="C496" s="677" t="str">
        <f>'10'!J35</f>
        <v>Pagal maksimalią paramos sumą.</v>
      </c>
    </row>
    <row r="497" spans="1:3" ht="30" x14ac:dyDescent="0.25">
      <c r="A497" s="2" t="s">
        <v>734</v>
      </c>
      <c r="B497" s="651" t="str">
        <f t="shared" si="10"/>
        <v>D dalis. Priemonės indėlis į ES ir nacionalinių horizontaliųjų principų įgyvendinimą:</v>
      </c>
      <c r="C497" s="676"/>
    </row>
    <row r="498" spans="1:3" x14ac:dyDescent="0.25">
      <c r="A498" s="2" t="s">
        <v>735</v>
      </c>
      <c r="B498" s="680" t="str">
        <f t="shared" si="10"/>
        <v>Subregioninės vietovės principas:</v>
      </c>
      <c r="C498" s="676"/>
    </row>
    <row r="499" spans="1:3" ht="30" x14ac:dyDescent="0.25">
      <c r="A499" s="2" t="s">
        <v>736</v>
      </c>
      <c r="B499" s="509" t="str">
        <f t="shared" si="10"/>
        <v>Ar siekiama, kad pagal priemonę finansuojami projektai apimtų visas VVG teritorijos seniūnijas?</v>
      </c>
      <c r="C499" s="672" t="str">
        <f>'10'!J38</f>
        <v>Taip</v>
      </c>
    </row>
    <row r="500" spans="1:3" x14ac:dyDescent="0.25">
      <c r="A500" s="2" t="s">
        <v>737</v>
      </c>
      <c r="B500" s="509" t="str">
        <f t="shared" si="10"/>
        <v>Pasirinkimo pagrindimas</v>
      </c>
      <c r="C500" s="677" t="str">
        <f>'10'!J39</f>
        <v>Suplanuota 20 VP, o seniūnijų yra - 11.</v>
      </c>
    </row>
    <row r="501" spans="1:3" x14ac:dyDescent="0.25">
      <c r="A501" s="2" t="s">
        <v>738</v>
      </c>
      <c r="B501" s="680" t="str">
        <f t="shared" si="10"/>
        <v>Partnerystės principas:</v>
      </c>
      <c r="C501" s="676"/>
    </row>
    <row r="502" spans="1:3" ht="30" x14ac:dyDescent="0.25">
      <c r="A502" s="2" t="s">
        <v>739</v>
      </c>
      <c r="B502" s="509" t="str">
        <f t="shared" si="10"/>
        <v>Ar siekiama, kad pagal priemonę finansuojami projektai būtų vykdomi su partneriais?</v>
      </c>
      <c r="C502" s="672" t="str">
        <f>'10'!J41</f>
        <v>Taip, pasirinktinai</v>
      </c>
    </row>
    <row r="503" spans="1:3" ht="45" x14ac:dyDescent="0.25">
      <c r="A503" s="2" t="s">
        <v>740</v>
      </c>
      <c r="B503" s="509" t="str">
        <f t="shared" si="10"/>
        <v>Pasirinkimo pagrindimas</v>
      </c>
      <c r="C503" s="677" t="str">
        <f>'10'!J42</f>
        <v>Pareiškėjai turės galimybę pasirinkti ar projektą įgyvendinti su partneriais ir ne, numatyti papildomi atrankos balai</v>
      </c>
    </row>
    <row r="504" spans="1:3" x14ac:dyDescent="0.25">
      <c r="A504" s="2" t="s">
        <v>741</v>
      </c>
      <c r="B504" s="680" t="str">
        <f t="shared" si="10"/>
        <v>Inovacijų principas:</v>
      </c>
      <c r="C504" s="676"/>
    </row>
    <row r="505" spans="1:3" ht="30" x14ac:dyDescent="0.25">
      <c r="A505" s="2" t="s">
        <v>742</v>
      </c>
      <c r="B505" s="509" t="str">
        <f t="shared" si="10"/>
        <v>Ar siekiama, kad pagal priemonę finansuojami projektai būtų skirti inovacijoms vietos lygiu diegti?</v>
      </c>
      <c r="C505" s="672" t="str">
        <f>'10'!J44</f>
        <v>Ne</v>
      </c>
    </row>
    <row r="506" spans="1:3" x14ac:dyDescent="0.25">
      <c r="A506" s="2" t="s">
        <v>743</v>
      </c>
      <c r="B506" s="509" t="str">
        <f t="shared" si="10"/>
        <v>Pasirinkimo pagrindimas</v>
      </c>
      <c r="C506" s="677" t="str">
        <f>'10'!J45</f>
        <v>Netaikoma</v>
      </c>
    </row>
    <row r="507" spans="1:3" ht="30" x14ac:dyDescent="0.25">
      <c r="A507" s="2" t="s">
        <v>744</v>
      </c>
      <c r="B507" s="509" t="str">
        <f t="shared" si="10"/>
        <v>Planuojama paremti projektų, skirtų inovacijoms vietos lygiu diegti (rodiklis L710)</v>
      </c>
      <c r="C507" s="679">
        <f>'10'!J46</f>
        <v>0</v>
      </c>
    </row>
    <row r="508" spans="1:3" x14ac:dyDescent="0.25">
      <c r="A508" s="2" t="s">
        <v>745</v>
      </c>
      <c r="B508" s="680" t="str">
        <f t="shared" si="10"/>
        <v>Lyčių lygybė ir nediskriminavimas:</v>
      </c>
      <c r="C508" s="676"/>
    </row>
    <row r="509" spans="1:3" ht="30" x14ac:dyDescent="0.25">
      <c r="A509" s="2" t="s">
        <v>746</v>
      </c>
      <c r="B509" s="509" t="str">
        <f t="shared" si="10"/>
        <v>Ar pagal priemonę finansuojami projektai, skirti lyčių lygybei ir nediskriminavimui?</v>
      </c>
      <c r="C509" s="672" t="str">
        <f>'10'!J48</f>
        <v>Ne</v>
      </c>
    </row>
    <row r="510" spans="1:3" x14ac:dyDescent="0.25">
      <c r="A510" s="2" t="s">
        <v>747</v>
      </c>
      <c r="B510" s="509" t="str">
        <f t="shared" si="10"/>
        <v>Pasirinkimo pagrindimas (jei taip, kaip bus užtikrinta)</v>
      </c>
      <c r="C510" s="677" t="str">
        <f>'10'!J49</f>
        <v>Netaikoma</v>
      </c>
    </row>
    <row r="511" spans="1:3" x14ac:dyDescent="0.25">
      <c r="A511" s="2" t="s">
        <v>748</v>
      </c>
      <c r="B511" s="680" t="str">
        <f t="shared" si="10"/>
        <v>Jaunimas:</v>
      </c>
      <c r="C511" s="676"/>
    </row>
    <row r="512" spans="1:3" ht="30" x14ac:dyDescent="0.25">
      <c r="A512" s="2" t="s">
        <v>749</v>
      </c>
      <c r="B512" s="509" t="str">
        <f t="shared" si="10"/>
        <v>Ar pagal priemonę finansuojami projektai, skirti jaunimui?</v>
      </c>
      <c r="C512" s="672" t="str">
        <f>'10'!J51</f>
        <v>Ne</v>
      </c>
    </row>
    <row r="513" spans="1:3" x14ac:dyDescent="0.25">
      <c r="A513" s="2" t="s">
        <v>750</v>
      </c>
      <c r="B513" s="509" t="str">
        <f t="shared" si="10"/>
        <v>Pasirinkimo pagrindimas (jei taip, kaip bus užtikrinta)</v>
      </c>
      <c r="C513" s="677" t="str">
        <f>'10'!J52</f>
        <v>Netaikoma</v>
      </c>
    </row>
    <row r="514" spans="1:3" x14ac:dyDescent="0.25">
      <c r="A514" s="2" t="s">
        <v>751</v>
      </c>
      <c r="B514" s="675" t="str">
        <f t="shared" si="10"/>
        <v>E dalis. Priemonės rezultato rodikliai:</v>
      </c>
      <c r="C514" s="676"/>
    </row>
    <row r="515" spans="1:3" x14ac:dyDescent="0.25">
      <c r="A515" s="2" t="s">
        <v>752</v>
      </c>
      <c r="B515" s="680" t="str">
        <f t="shared" si="10"/>
        <v>SP rezultato rodiklių taikymas priemonei:</v>
      </c>
      <c r="C515" s="676"/>
    </row>
    <row r="516" spans="1:3" x14ac:dyDescent="0.25">
      <c r="A516" s="2" t="s">
        <v>753</v>
      </c>
      <c r="B516" s="681" t="str">
        <f t="shared" si="10"/>
        <v>R.3</v>
      </c>
      <c r="C516" s="687" t="str">
        <f>'10'!J55</f>
        <v>Ne</v>
      </c>
    </row>
    <row r="517" spans="1:3" x14ac:dyDescent="0.25">
      <c r="A517" s="2" t="s">
        <v>754</v>
      </c>
      <c r="B517" s="681" t="str">
        <f t="shared" si="10"/>
        <v>R.37</v>
      </c>
      <c r="C517" s="687" t="str">
        <f>'10'!J56</f>
        <v>Ne</v>
      </c>
    </row>
    <row r="518" spans="1:3" x14ac:dyDescent="0.25">
      <c r="A518" s="2" t="s">
        <v>755</v>
      </c>
      <c r="B518" s="681" t="str">
        <f t="shared" si="10"/>
        <v>R.39</v>
      </c>
      <c r="C518" s="687" t="str">
        <f>'10'!J57</f>
        <v>Ne</v>
      </c>
    </row>
    <row r="519" spans="1:3" x14ac:dyDescent="0.25">
      <c r="A519" s="2" t="s">
        <v>756</v>
      </c>
      <c r="B519" s="681" t="str">
        <f t="shared" si="10"/>
        <v>R.41</v>
      </c>
      <c r="C519" s="687" t="str">
        <f>'10'!J58</f>
        <v>Ne</v>
      </c>
    </row>
    <row r="520" spans="1:3" x14ac:dyDescent="0.25">
      <c r="A520" s="2" t="s">
        <v>757</v>
      </c>
      <c r="B520" s="681" t="str">
        <f t="shared" si="10"/>
        <v>R.42</v>
      </c>
      <c r="C520" s="687" t="str">
        <f>'10'!J59</f>
        <v>Taip</v>
      </c>
    </row>
    <row r="521" spans="1:3" x14ac:dyDescent="0.25">
      <c r="A521" s="2" t="s">
        <v>758</v>
      </c>
      <c r="B521" s="680" t="str">
        <f t="shared" si="10"/>
        <v>VPS rodiklių taikymas priemonei:</v>
      </c>
      <c r="C521" s="688"/>
    </row>
    <row r="522" spans="1:3" x14ac:dyDescent="0.25">
      <c r="A522" s="2" t="s">
        <v>759</v>
      </c>
      <c r="B522" s="681" t="str">
        <f t="shared" si="10"/>
        <v>RASE-P.1</v>
      </c>
      <c r="C522" s="687" t="str">
        <f>'10'!J61</f>
        <v>Ne</v>
      </c>
    </row>
    <row r="523" spans="1:3" x14ac:dyDescent="0.25">
      <c r="A523" s="2" t="s">
        <v>760</v>
      </c>
      <c r="B523" s="681" t="str">
        <f t="shared" si="10"/>
        <v>RASE-P.2</v>
      </c>
      <c r="C523" s="687" t="str">
        <f>'10'!J62</f>
        <v>Ne</v>
      </c>
    </row>
    <row r="524" spans="1:3" x14ac:dyDescent="0.25">
      <c r="A524" s="2" t="s">
        <v>761</v>
      </c>
      <c r="B524" s="681" t="str">
        <f t="shared" si="10"/>
        <v>RASE-P.3</v>
      </c>
      <c r="C524" s="687" t="str">
        <f>'10'!J63</f>
        <v>Ne</v>
      </c>
    </row>
    <row r="525" spans="1:3" x14ac:dyDescent="0.25">
      <c r="A525" s="2" t="s">
        <v>762</v>
      </c>
      <c r="B525" s="681" t="str">
        <f t="shared" si="10"/>
        <v>RASE-P.4</v>
      </c>
      <c r="C525" s="687" t="str">
        <f>'10'!J64</f>
        <v>Ne</v>
      </c>
    </row>
    <row r="526" spans="1:3" x14ac:dyDescent="0.25">
      <c r="A526" s="2" t="s">
        <v>763</v>
      </c>
      <c r="B526" s="681" t="str">
        <f t="shared" si="10"/>
        <v>RASE-P.5</v>
      </c>
      <c r="C526" s="687" t="str">
        <f>'10'!J65</f>
        <v>Ne</v>
      </c>
    </row>
    <row r="527" spans="1:3" x14ac:dyDescent="0.25">
      <c r="A527" s="2" t="s">
        <v>764</v>
      </c>
      <c r="B527" s="681" t="str">
        <f t="shared" si="10"/>
        <v>RASE-P.6</v>
      </c>
      <c r="C527" s="687" t="str">
        <f>'10'!J66</f>
        <v>Ne</v>
      </c>
    </row>
    <row r="528" spans="1:3" x14ac:dyDescent="0.25">
      <c r="A528" s="2" t="s">
        <v>765</v>
      </c>
      <c r="B528" s="681" t="str">
        <f t="shared" si="10"/>
        <v>RASE-P.7</v>
      </c>
      <c r="C528" s="687" t="str">
        <f>'10'!J67</f>
        <v>Ne</v>
      </c>
    </row>
    <row r="529" spans="1:3" x14ac:dyDescent="0.25">
      <c r="A529" s="2" t="s">
        <v>766</v>
      </c>
      <c r="B529" s="681" t="str">
        <f t="shared" si="10"/>
        <v>RASE-P.8</v>
      </c>
      <c r="C529" s="687" t="str">
        <f>'10'!J68</f>
        <v>Ne</v>
      </c>
    </row>
    <row r="530" spans="1:3" x14ac:dyDescent="0.25">
      <c r="A530" s="2" t="s">
        <v>767</v>
      </c>
      <c r="B530" s="681" t="str">
        <f t="shared" si="10"/>
        <v>RASE-P.9</v>
      </c>
      <c r="C530" s="687" t="str">
        <f>'10'!J69</f>
        <v>Ne</v>
      </c>
    </row>
    <row r="531" spans="1:3" x14ac:dyDescent="0.25">
      <c r="A531" s="2" t="s">
        <v>768</v>
      </c>
      <c r="B531" s="683" t="str">
        <f t="shared" si="10"/>
        <v>RASE-P.10</v>
      </c>
      <c r="C531" s="689" t="str">
        <f>'10'!J70</f>
        <v>Ne</v>
      </c>
    </row>
    <row r="532" spans="1:3" x14ac:dyDescent="0.25">
      <c r="A532" s="2" t="s">
        <v>769</v>
      </c>
      <c r="B532" s="675" t="str">
        <f t="shared" si="10"/>
        <v>F dalis. Pagal priemonę remiamų projektų pobūdis:</v>
      </c>
      <c r="C532" s="676"/>
    </row>
    <row r="533" spans="1:3" x14ac:dyDescent="0.25">
      <c r="A533" s="2" t="s">
        <v>770</v>
      </c>
      <c r="B533" s="671" t="str">
        <f t="shared" ref="B533:B542" si="11">B456</f>
        <v>Remiami pelno projektai</v>
      </c>
      <c r="C533" s="672" t="str">
        <f>'10'!J72</f>
        <v>Ne</v>
      </c>
    </row>
    <row r="534" spans="1:3" ht="60" x14ac:dyDescent="0.25">
      <c r="A534" s="2" t="s">
        <v>771</v>
      </c>
      <c r="B534" s="673" t="str">
        <f t="shared" si="11"/>
        <v>Remiami projektai, susiję su žinių perdavimu, įskaitant konsultacijas, mokymą ir keitimąsi žiniomis apie tvarią, ekonominę, socialinę, aplinką ir klimatą tausojančią veiklą (aktualu rodikliui L801)</v>
      </c>
      <c r="C534" s="672" t="str">
        <f>'10'!J73</f>
        <v>Ne</v>
      </c>
    </row>
    <row r="535" spans="1:3" ht="75" x14ac:dyDescent="0.25">
      <c r="A535" s="2" t="s">
        <v>772</v>
      </c>
      <c r="B535" s="673" t="str">
        <f t="shared" si="11"/>
        <v>Remiami projektai, susiję su gamintojų organizacijomis, vietinėmis rinkomis, trumpomis tiekimo grandinėmis ir kokybės schemomis, įskaitant paramą investicijoms, rinkodaros veiklą ir kt. (aktualu rodikliui L802)</v>
      </c>
      <c r="C535" s="672" t="str">
        <f>'10'!J74</f>
        <v>Ne</v>
      </c>
    </row>
    <row r="536" spans="1:3" ht="45" x14ac:dyDescent="0.25">
      <c r="A536" s="2" t="s">
        <v>773</v>
      </c>
      <c r="B536" s="673" t="str">
        <f t="shared" si="11"/>
        <v>Remiami projektai, susiję su atsinaujinančios energijos gamybos pajėgumais, įskaitant biologinę (aktualu rodikliui L803)</v>
      </c>
      <c r="C536" s="672" t="str">
        <f>'10'!J75</f>
        <v>Ne</v>
      </c>
    </row>
    <row r="537" spans="1:3" ht="60" x14ac:dyDescent="0.25">
      <c r="A537" s="2" t="s">
        <v>774</v>
      </c>
      <c r="B537" s="673" t="str">
        <f t="shared" si="11"/>
        <v>Remiami projektai, prisidedantys prie aplinkos tvarumo, klimato kaitos švelninimo bei prisitaikymo prie jos tikslų įgyvendinimo kaimo vietovėse (aktualu rodikliui L804)</v>
      </c>
      <c r="C537" s="672" t="str">
        <f>'10'!J76</f>
        <v>Ne</v>
      </c>
    </row>
    <row r="538" spans="1:3" ht="30" x14ac:dyDescent="0.25">
      <c r="A538" s="2" t="s">
        <v>775</v>
      </c>
      <c r="B538" s="673" t="str">
        <f t="shared" si="11"/>
        <v>Remiami projektai, kurie kuria darbo vietas (aktualu rodikliui L805)</v>
      </c>
      <c r="C538" s="672" t="str">
        <f>'10'!J77</f>
        <v>Ne</v>
      </c>
    </row>
    <row r="539" spans="1:3" ht="30" x14ac:dyDescent="0.25">
      <c r="A539" s="2" t="s">
        <v>776</v>
      </c>
      <c r="B539" s="673" t="str">
        <f t="shared" si="11"/>
        <v>Remiami kaimo verslų, įskaitant bioekonomiką, projektai (aktualu rodikliui L 806)</v>
      </c>
      <c r="C539" s="672" t="str">
        <f>'10'!J78</f>
        <v>Ne</v>
      </c>
    </row>
    <row r="540" spans="1:3" ht="30" x14ac:dyDescent="0.25">
      <c r="A540" s="2" t="s">
        <v>777</v>
      </c>
      <c r="B540" s="673" t="str">
        <f t="shared" si="11"/>
        <v>Remiami projektai, susiję su sumanių kaimų strategijomis (aktualu rodikliui L807)</v>
      </c>
      <c r="C540" s="672" t="str">
        <f>'10'!J79</f>
        <v>Ne</v>
      </c>
    </row>
    <row r="541" spans="1:3" ht="30" x14ac:dyDescent="0.25">
      <c r="A541" s="2" t="s">
        <v>778</v>
      </c>
      <c r="B541" s="673" t="str">
        <f t="shared" si="11"/>
        <v>Remiami projektai, gerinantys paslaugų prieinamumą ir infrastruktūrą (aktualu rodikliui L808)</v>
      </c>
      <c r="C541" s="672" t="str">
        <f>'10'!J80</f>
        <v>Taip</v>
      </c>
    </row>
    <row r="542" spans="1:3" ht="30" x14ac:dyDescent="0.25">
      <c r="A542" s="2" t="s">
        <v>779</v>
      </c>
      <c r="B542" s="673" t="str">
        <f t="shared" si="11"/>
        <v>Remiami socialinės įtraukties projektai (aktualu rodikliui L809)</v>
      </c>
      <c r="C542" s="672" t="str">
        <f>'10'!J81</f>
        <v>Taip</v>
      </c>
    </row>
    <row r="543" spans="1:3" x14ac:dyDescent="0.25">
      <c r="B543" s="649"/>
      <c r="C543" s="685"/>
    </row>
    <row r="544" spans="1:3" x14ac:dyDescent="0.25">
      <c r="A544" s="1"/>
      <c r="B544" s="362"/>
      <c r="C544" s="686" t="str">
        <f>'10'!K6</f>
        <v>8 priemonė</v>
      </c>
    </row>
    <row r="545" spans="1:3" ht="30" x14ac:dyDescent="0.25">
      <c r="A545" s="2" t="s">
        <v>188</v>
      </c>
      <c r="B545" s="509" t="str">
        <f>B468</f>
        <v>Priemonės pavadinimas</v>
      </c>
      <c r="C545" s="670" t="str">
        <f>'10'!K7</f>
        <v>Vietos projektų pareiškėjų ir vykdytojų mokymas, įgūdžių įgijimas</v>
      </c>
    </row>
    <row r="546" spans="1:3" x14ac:dyDescent="0.25">
      <c r="A546" s="2" t="s">
        <v>189</v>
      </c>
      <c r="B546" s="671" t="str">
        <f t="shared" ref="B546:B609" si="12">B469</f>
        <v>Priemonės rūšis</v>
      </c>
      <c r="C546" s="670" t="str">
        <f>'10'!K8</f>
        <v>Mokymų projektai</v>
      </c>
    </row>
    <row r="547" spans="1:3" ht="30" x14ac:dyDescent="0.25">
      <c r="A547" s="2" t="s">
        <v>190</v>
      </c>
      <c r="B547" s="671" t="str">
        <f t="shared" si="12"/>
        <v>VVG teritorijos poreikių, kuriuos tenkina priemonė, skaičius</v>
      </c>
      <c r="C547" s="670">
        <f>'10'!K9</f>
        <v>1</v>
      </c>
    </row>
    <row r="548" spans="1:3" x14ac:dyDescent="0.25">
      <c r="A548" s="2" t="s">
        <v>191</v>
      </c>
      <c r="B548" s="671" t="str">
        <f t="shared" si="12"/>
        <v>BŽŪP tikslų, kuriuos įgyvendina priemonė, skaičius</v>
      </c>
      <c r="C548" s="670">
        <f>'10'!K10</f>
        <v>1</v>
      </c>
    </row>
    <row r="549" spans="1:3" ht="60" x14ac:dyDescent="0.25">
      <c r="A549" s="2" t="s">
        <v>192</v>
      </c>
      <c r="B549" s="671" t="str">
        <f t="shared" si="12"/>
        <v>Pagrindinis BŽŪP tikslas, kurį įgyvendina VPS priemonė</v>
      </c>
      <c r="C549" s="672" t="str">
        <f>'10'!K11</f>
        <v>SO8. Skatinti užimtumą, augimą, lyčių lygybę, įskaitant moterų dalyvavimą ūkininkavimo veikloje, socialinę įtrauktį ir vietos plėtrą kaimo vietovėse, įskaitant žiedinę bioekonomiką ir tvarią miškininkystę</v>
      </c>
    </row>
    <row r="550" spans="1:3" ht="30" x14ac:dyDescent="0.25">
      <c r="A550" s="2" t="s">
        <v>193</v>
      </c>
      <c r="B550" s="673" t="str">
        <f t="shared" si="12"/>
        <v>Ar priemonė prisideda prie 4 konkretaus BŽŪP tikslo? (tikslas nurodytas 5 lape)</v>
      </c>
      <c r="C550" s="672" t="str">
        <f>'10'!K12</f>
        <v>Ne</v>
      </c>
    </row>
    <row r="551" spans="1:3" ht="30" x14ac:dyDescent="0.25">
      <c r="A551" s="2" t="s">
        <v>194</v>
      </c>
      <c r="B551" s="673" t="str">
        <f t="shared" si="12"/>
        <v>Ar priemonė prisideda prie 5 konkretaus BŽŪP tikslo? (tikslas nurodytas 5 lape)</v>
      </c>
      <c r="C551" s="672" t="str">
        <f>'10'!K13</f>
        <v>Ne</v>
      </c>
    </row>
    <row r="552" spans="1:3" ht="30" x14ac:dyDescent="0.25">
      <c r="A552" s="2" t="s">
        <v>195</v>
      </c>
      <c r="B552" s="673" t="str">
        <f t="shared" si="12"/>
        <v>Ar priemonė prisideda prie 6 konkretaus BŽŪP tikslo? (tikslas nurodytas 5 lape)</v>
      </c>
      <c r="C552" s="672" t="str">
        <f>'10'!K14</f>
        <v>Ne</v>
      </c>
    </row>
    <row r="553" spans="1:3" ht="30" x14ac:dyDescent="0.25">
      <c r="A553" s="2" t="s">
        <v>196</v>
      </c>
      <c r="B553" s="673" t="str">
        <f t="shared" si="12"/>
        <v>Ar priemonė prisideda prie 9 konkretaus BŽŪP tikslo? (tikslas nurodytas 5 lape)</v>
      </c>
      <c r="C553" s="672" t="str">
        <f>'10'!K15</f>
        <v>Ne</v>
      </c>
    </row>
    <row r="554" spans="1:3" x14ac:dyDescent="0.25">
      <c r="A554" s="2" t="s">
        <v>94</v>
      </c>
      <c r="B554" s="675" t="str">
        <f t="shared" si="12"/>
        <v>A dalis. Priemonės intervencijos logika:</v>
      </c>
      <c r="C554" s="676"/>
    </row>
    <row r="555" spans="1:3" ht="255" x14ac:dyDescent="0.25">
      <c r="A555" s="2" t="s">
        <v>197</v>
      </c>
      <c r="B555" s="673" t="str">
        <f t="shared" si="12"/>
        <v>Priemonės tikslas, ryšys su pagrindiniu BŽŪP tikslu ir VVG teritorijos poreikiais (problemomis ir (arba) potencialu), ryšys su VPS tema (jei taikoma)</v>
      </c>
      <c r="C555" s="677" t="str">
        <f>'10'!K17</f>
        <v xml:space="preserve">Priemonės tikslas – lavinti potencialių vietos projektų pareiškėjų ir projektų vykdytojų įgūdžius, ugdyti kompetencijas.
Priemonė siejasi su BŽŪP tikslu SO8, kadangi bus skatinamas užimtumas, prisidedama prie socialinės įtraukties ir vietos plėtros kaimo vietovėse.
Šia priemone siekiama suteikti žinių apie paslaugų teikimo galimybes, pasisemiant gerosios patirties, bei skatinti socialinę įtrauktį (R.42) rajone, sudarant sąlygas ugdyti kompetencijas mažiau galimybių turintiems.
VVG teritorija turi potencialo šiai priemonei įgyvendinti, nes apklausos metu vietos gyventojai nurodė, kad svarbu remti projektus, kurie prisideda prie mokymosi visą gyvenimą priemonių skatinimo, bendruomeniškumą skatinančių iniciatyvų ir savanorystę skatinančių veiklų. </v>
      </c>
    </row>
    <row r="556" spans="1:3" ht="135" x14ac:dyDescent="0.25">
      <c r="A556" s="2" t="s">
        <v>198</v>
      </c>
      <c r="B556" s="671" t="str">
        <f t="shared" si="12"/>
        <v>Pokytis, kurio siekiama VPS priemone</v>
      </c>
      <c r="C556" s="677" t="str">
        <f>'10'!K18</f>
        <v>Ši priemonė prisideda prie VPS poreikio – skatinti NVO verslumo iniciatyvas ir kitas veiklas, kurios didintų gyventojų užimtumą, stiprintų materialinę bazę, skatintų socialinę įtraukti – tenkinimo, kadangi organizuojant mokymus ir gerosios patirties išvykas, būtų prisidedam prie rajono gyventojų užimtumo, įgyta žinių, kaip padidinti teikiamų paslaugų spektrą, kuriamas teikiamas pokyti rajono kultūriniame, socialiame ir visuomeniniame gyvenime.</v>
      </c>
    </row>
    <row r="557" spans="1:3" ht="30" x14ac:dyDescent="0.25">
      <c r="A557" s="2" t="s">
        <v>199</v>
      </c>
      <c r="B557" s="509" t="str">
        <f t="shared" si="12"/>
        <v>Kaip priemonė prisidės prie horizontalaus tikslo d įgyvendinimo? (pildoma, jei taikoma)</v>
      </c>
      <c r="C557" s="677" t="str">
        <f>'10'!K19</f>
        <v>Netaikoma</v>
      </c>
    </row>
    <row r="558" spans="1:3" ht="30" x14ac:dyDescent="0.25">
      <c r="A558" s="2" t="s">
        <v>200</v>
      </c>
      <c r="B558" s="509" t="str">
        <f t="shared" si="12"/>
        <v>Kaip priemonė prisidės prie horizontalaus tikslo e įgyvendinimo? (pildoma, jei taikoma)</v>
      </c>
      <c r="C558" s="677" t="str">
        <f>'10'!K20</f>
        <v>Netaikoma</v>
      </c>
    </row>
    <row r="559" spans="1:3" ht="30" x14ac:dyDescent="0.25">
      <c r="A559" s="2" t="s">
        <v>201</v>
      </c>
      <c r="B559" s="509" t="str">
        <f t="shared" si="12"/>
        <v>Kaip priemonė prisidės prie horizontalaus tikslo f įgyvendinimo? (pildoma, jei taikoma)</v>
      </c>
      <c r="C559" s="677" t="str">
        <f>'10'!K21</f>
        <v>Netaikoma</v>
      </c>
    </row>
    <row r="560" spans="1:3" ht="30" x14ac:dyDescent="0.25">
      <c r="A560" s="2" t="s">
        <v>202</v>
      </c>
      <c r="B560" s="509" t="str">
        <f t="shared" si="12"/>
        <v>Kaip priemonė prisidės prie horizontalaus tikslo i įgyvendinimo? (pildoma, jei taikoma)</v>
      </c>
      <c r="C560" s="677" t="str">
        <f>'10'!K22</f>
        <v>Netaikoma</v>
      </c>
    </row>
    <row r="561" spans="1:3" ht="30" x14ac:dyDescent="0.25">
      <c r="A561" s="2" t="s">
        <v>203</v>
      </c>
      <c r="B561" s="675" t="str">
        <f t="shared" si="12"/>
        <v>B dalis. Pareiškėjų ir projektų tinkamumo sąlygos, projektų atrankos principai:</v>
      </c>
      <c r="C561" s="676"/>
    </row>
    <row r="562" spans="1:3" ht="75" x14ac:dyDescent="0.25">
      <c r="A562" s="2" t="s">
        <v>204</v>
      </c>
      <c r="B562" s="509" t="str">
        <f t="shared" si="12"/>
        <v>Pagal priemonę remiamos veiklos</v>
      </c>
      <c r="C562" s="677" t="str">
        <f>'10'!K24</f>
        <v>Remiama: mokymų (verslumo, inovacijų taikymo, lyderystės, kooperacijos, paslaugų teikimo ir t.t.) organizavimas; gerosios patirties veiklų, kuriomis siekiama susipažinti su kitų rajonų gerąją patirtimi, organizavimas</v>
      </c>
    </row>
    <row r="563" spans="1:3" ht="30" x14ac:dyDescent="0.25">
      <c r="A563" s="2" t="s">
        <v>205</v>
      </c>
      <c r="B563" s="671" t="str">
        <f t="shared" si="12"/>
        <v>Tinkami pareiškėjai ir partneriai (jei taikomas reikalavimas projektus įgyvendinti su partneriais)</v>
      </c>
      <c r="C563" s="677" t="str">
        <f>'10'!K25</f>
        <v>Juridiniai asmenys - NVO, VšĮ. Pareiškėjas yra registruotas ir veiklą vykdo VVG teritorijoje</v>
      </c>
    </row>
    <row r="564" spans="1:3" ht="30" x14ac:dyDescent="0.25">
      <c r="A564" s="2" t="s">
        <v>206</v>
      </c>
      <c r="B564" s="671" t="str">
        <f t="shared" si="12"/>
        <v>Priemonės tikslinė grupė (pildoma, jei nesutampa su tinkamais pareiškėjais ir (arba) partneriais)</v>
      </c>
      <c r="C564" s="677" t="str">
        <f>'10'!K26</f>
        <v>VVG teritorijos vietos gyventojai - potencialūs vietos projektų pareiškėjai ir vykdytojai</v>
      </c>
    </row>
    <row r="565" spans="1:3" x14ac:dyDescent="0.25">
      <c r="A565" s="2" t="s">
        <v>725</v>
      </c>
      <c r="B565" s="509" t="str">
        <f t="shared" si="12"/>
        <v>Tinkamumo sąlygos pareiškėjams ir projektams</v>
      </c>
      <c r="C565" s="677" t="str">
        <f>'10'!K27</f>
        <v>Sąlygos nustatytos SP ir VP administravimo taisyklėse</v>
      </c>
    </row>
    <row r="566" spans="1:3" ht="60" x14ac:dyDescent="0.25">
      <c r="A566" s="2" t="s">
        <v>726</v>
      </c>
      <c r="B566" s="673" t="str">
        <f t="shared" si="12"/>
        <v>Projektų atrankos principai</v>
      </c>
      <c r="C566" s="677" t="str">
        <f>'10'!K28</f>
        <v>1. Didesnis projekto dalyvių, t.y. dalyvavusių mokymuose asmenų skaičius;
2. Didesnis projekto įgyvendinimo metu suorganizuotų mokymo renginių skirtinga tematika skaičius</v>
      </c>
    </row>
    <row r="567" spans="1:3" x14ac:dyDescent="0.25">
      <c r="A567" s="2" t="s">
        <v>727</v>
      </c>
      <c r="B567" s="509" t="str">
        <f t="shared" si="12"/>
        <v>Planuojamų kvietimų teikti paraiškas skaičius</v>
      </c>
      <c r="C567" s="670">
        <f>'10'!K29</f>
        <v>4</v>
      </c>
    </row>
    <row r="568" spans="1:3" x14ac:dyDescent="0.25">
      <c r="A568" s="2" t="s">
        <v>728</v>
      </c>
      <c r="B568" s="651" t="str">
        <f t="shared" si="12"/>
        <v>C dalis. Paramos dydžiai:</v>
      </c>
      <c r="C568" s="676"/>
    </row>
    <row r="569" spans="1:3" x14ac:dyDescent="0.25">
      <c r="A569" s="2" t="s">
        <v>729</v>
      </c>
      <c r="B569" s="509" t="str">
        <f t="shared" si="12"/>
        <v>Didžiausia paramos suma vietos projektui, Eur</v>
      </c>
      <c r="C569" s="677">
        <f>'10'!K31</f>
        <v>15900</v>
      </c>
    </row>
    <row r="570" spans="1:3" x14ac:dyDescent="0.25">
      <c r="A570" s="2" t="s">
        <v>730</v>
      </c>
      <c r="B570" s="509" t="str">
        <f t="shared" si="12"/>
        <v xml:space="preserve">Paramos lyginamoji dalis, proc. </v>
      </c>
      <c r="C570" s="677" t="str">
        <f>'10'!K32</f>
        <v>iki 90 proc.</v>
      </c>
    </row>
    <row r="571" spans="1:3" x14ac:dyDescent="0.25">
      <c r="A571" s="2" t="s">
        <v>731</v>
      </c>
      <c r="B571" s="509" t="str">
        <f t="shared" si="12"/>
        <v>Planuojama paramos suma priemonei, Eur</v>
      </c>
      <c r="C571" s="678">
        <f>'10'!K33</f>
        <v>95400</v>
      </c>
    </row>
    <row r="572" spans="1:3" x14ac:dyDescent="0.25">
      <c r="A572" s="2" t="s">
        <v>732</v>
      </c>
      <c r="B572" s="509" t="str">
        <f t="shared" si="12"/>
        <v>Planuojama paremti projektų (rodiklis L700)</v>
      </c>
      <c r="C572" s="679">
        <f>'10'!K34</f>
        <v>6</v>
      </c>
    </row>
    <row r="573" spans="1:3" x14ac:dyDescent="0.25">
      <c r="A573" s="2" t="s">
        <v>733</v>
      </c>
      <c r="B573" s="509" t="str">
        <f t="shared" si="12"/>
        <v>Paaiškinimas, kaip nustatyta rodiklio L700 reikšmė</v>
      </c>
      <c r="C573" s="677" t="str">
        <f>'10'!K35</f>
        <v>Pagal maksimalią paramos sumą.</v>
      </c>
    </row>
    <row r="574" spans="1:3" ht="30" x14ac:dyDescent="0.25">
      <c r="A574" s="2" t="s">
        <v>734</v>
      </c>
      <c r="B574" s="651" t="str">
        <f t="shared" si="12"/>
        <v>D dalis. Priemonės indėlis į ES ir nacionalinių horizontaliųjų principų įgyvendinimą:</v>
      </c>
      <c r="C574" s="676"/>
    </row>
    <row r="575" spans="1:3" x14ac:dyDescent="0.25">
      <c r="A575" s="2" t="s">
        <v>735</v>
      </c>
      <c r="B575" s="680" t="str">
        <f t="shared" si="12"/>
        <v>Subregioninės vietovės principas:</v>
      </c>
      <c r="C575" s="676"/>
    </row>
    <row r="576" spans="1:3" ht="30" x14ac:dyDescent="0.25">
      <c r="A576" s="2" t="s">
        <v>736</v>
      </c>
      <c r="B576" s="509" t="str">
        <f t="shared" si="12"/>
        <v>Ar siekiama, kad pagal priemonę finansuojami projektai apimtų visas VVG teritorijos seniūnijas?</v>
      </c>
      <c r="C576" s="672" t="str">
        <f>'10'!K38</f>
        <v>Ne</v>
      </c>
    </row>
    <row r="577" spans="1:3" ht="30" x14ac:dyDescent="0.25">
      <c r="A577" s="2" t="s">
        <v>737</v>
      </c>
      <c r="B577" s="509" t="str">
        <f t="shared" si="12"/>
        <v>Pasirinkimo pagrindimas</v>
      </c>
      <c r="C577" s="677" t="str">
        <f>'10'!K39</f>
        <v>Nėra galimybės to padaryti, nes suplanuoti 6 VP, o seniūnijų yra - 11.</v>
      </c>
    </row>
    <row r="578" spans="1:3" x14ac:dyDescent="0.25">
      <c r="A578" s="2" t="s">
        <v>738</v>
      </c>
      <c r="B578" s="680" t="str">
        <f t="shared" si="12"/>
        <v>Partnerystės principas:</v>
      </c>
      <c r="C578" s="676"/>
    </row>
    <row r="579" spans="1:3" ht="30" x14ac:dyDescent="0.25">
      <c r="A579" s="2" t="s">
        <v>739</v>
      </c>
      <c r="B579" s="509" t="str">
        <f t="shared" si="12"/>
        <v>Ar siekiama, kad pagal priemonę finansuojami projektai būtų vykdomi su partneriais?</v>
      </c>
      <c r="C579" s="672" t="str">
        <f>'10'!K41</f>
        <v>Ne</v>
      </c>
    </row>
    <row r="580" spans="1:3" x14ac:dyDescent="0.25">
      <c r="A580" s="2" t="s">
        <v>740</v>
      </c>
      <c r="B580" s="509" t="str">
        <f t="shared" si="12"/>
        <v>Pasirinkimo pagrindimas</v>
      </c>
      <c r="C580" s="677" t="str">
        <f>'10'!K42</f>
        <v>Netaikoma</v>
      </c>
    </row>
    <row r="581" spans="1:3" x14ac:dyDescent="0.25">
      <c r="A581" s="2" t="s">
        <v>741</v>
      </c>
      <c r="B581" s="680" t="str">
        <f t="shared" si="12"/>
        <v>Inovacijų principas:</v>
      </c>
      <c r="C581" s="676"/>
    </row>
    <row r="582" spans="1:3" ht="30" x14ac:dyDescent="0.25">
      <c r="A582" s="2" t="s">
        <v>742</v>
      </c>
      <c r="B582" s="509" t="str">
        <f t="shared" si="12"/>
        <v>Ar siekiama, kad pagal priemonę finansuojami projektai būtų skirti inovacijoms vietos lygiu diegti?</v>
      </c>
      <c r="C582" s="672" t="str">
        <f>'10'!K44</f>
        <v>Ne</v>
      </c>
    </row>
    <row r="583" spans="1:3" x14ac:dyDescent="0.25">
      <c r="A583" s="2" t="s">
        <v>743</v>
      </c>
      <c r="B583" s="509" t="str">
        <f t="shared" si="12"/>
        <v>Pasirinkimo pagrindimas</v>
      </c>
      <c r="C583" s="677" t="str">
        <f>'10'!K45</f>
        <v>Netaikoma</v>
      </c>
    </row>
    <row r="584" spans="1:3" ht="30" x14ac:dyDescent="0.25">
      <c r="A584" s="2" t="s">
        <v>744</v>
      </c>
      <c r="B584" s="509" t="str">
        <f t="shared" si="12"/>
        <v>Planuojama paremti projektų, skirtų inovacijoms vietos lygiu diegti (rodiklis L710)</v>
      </c>
      <c r="C584" s="679">
        <f>'10'!K46</f>
        <v>0</v>
      </c>
    </row>
    <row r="585" spans="1:3" x14ac:dyDescent="0.25">
      <c r="A585" s="2" t="s">
        <v>745</v>
      </c>
      <c r="B585" s="680" t="str">
        <f t="shared" si="12"/>
        <v>Lyčių lygybė ir nediskriminavimas:</v>
      </c>
      <c r="C585" s="676"/>
    </row>
    <row r="586" spans="1:3" ht="30" x14ac:dyDescent="0.25">
      <c r="A586" s="2" t="s">
        <v>746</v>
      </c>
      <c r="B586" s="509" t="str">
        <f t="shared" si="12"/>
        <v>Ar pagal priemonę finansuojami projektai, skirti lyčių lygybei ir nediskriminavimui?</v>
      </c>
      <c r="C586" s="672" t="str">
        <f>'10'!K48</f>
        <v>Ne</v>
      </c>
    </row>
    <row r="587" spans="1:3" x14ac:dyDescent="0.25">
      <c r="A587" s="2" t="s">
        <v>747</v>
      </c>
      <c r="B587" s="509" t="str">
        <f t="shared" si="12"/>
        <v>Pasirinkimo pagrindimas (jei taip, kaip bus užtikrinta)</v>
      </c>
      <c r="C587" s="677" t="str">
        <f>'10'!K49</f>
        <v>Netaikoma</v>
      </c>
    </row>
    <row r="588" spans="1:3" x14ac:dyDescent="0.25">
      <c r="A588" s="2" t="s">
        <v>748</v>
      </c>
      <c r="B588" s="680" t="str">
        <f t="shared" si="12"/>
        <v>Jaunimas:</v>
      </c>
      <c r="C588" s="676"/>
    </row>
    <row r="589" spans="1:3" ht="30" x14ac:dyDescent="0.25">
      <c r="A589" s="2" t="s">
        <v>749</v>
      </c>
      <c r="B589" s="509" t="str">
        <f t="shared" si="12"/>
        <v>Ar pagal priemonę finansuojami projektai, skirti jaunimui?</v>
      </c>
      <c r="C589" s="672" t="str">
        <f>'10'!K51</f>
        <v>Ne</v>
      </c>
    </row>
    <row r="590" spans="1:3" x14ac:dyDescent="0.25">
      <c r="A590" s="2" t="s">
        <v>750</v>
      </c>
      <c r="B590" s="509" t="str">
        <f t="shared" si="12"/>
        <v>Pasirinkimo pagrindimas (jei taip, kaip bus užtikrinta)</v>
      </c>
      <c r="C590" s="677" t="str">
        <f>'10'!K52</f>
        <v>Netaikoma</v>
      </c>
    </row>
    <row r="591" spans="1:3" x14ac:dyDescent="0.25">
      <c r="A591" s="2" t="s">
        <v>751</v>
      </c>
      <c r="B591" s="675" t="str">
        <f t="shared" si="12"/>
        <v>E dalis. Priemonės rezultato rodikliai:</v>
      </c>
      <c r="C591" s="676"/>
    </row>
    <row r="592" spans="1:3" x14ac:dyDescent="0.25">
      <c r="A592" s="2" t="s">
        <v>752</v>
      </c>
      <c r="B592" s="680" t="str">
        <f t="shared" si="12"/>
        <v>SP rezultato rodiklių taikymas priemonei:</v>
      </c>
      <c r="C592" s="676"/>
    </row>
    <row r="593" spans="1:3" x14ac:dyDescent="0.25">
      <c r="A593" s="2" t="s">
        <v>753</v>
      </c>
      <c r="B593" s="681" t="str">
        <f t="shared" si="12"/>
        <v>R.3</v>
      </c>
      <c r="C593" s="687" t="str">
        <f>'10'!K55</f>
        <v>Ne</v>
      </c>
    </row>
    <row r="594" spans="1:3" x14ac:dyDescent="0.25">
      <c r="A594" s="2" t="s">
        <v>754</v>
      </c>
      <c r="B594" s="681" t="str">
        <f t="shared" si="12"/>
        <v>R.37</v>
      </c>
      <c r="C594" s="687" t="str">
        <f>'10'!K56</f>
        <v>Ne</v>
      </c>
    </row>
    <row r="595" spans="1:3" x14ac:dyDescent="0.25">
      <c r="A595" s="2" t="s">
        <v>755</v>
      </c>
      <c r="B595" s="681" t="str">
        <f t="shared" si="12"/>
        <v>R.39</v>
      </c>
      <c r="C595" s="687" t="str">
        <f>'10'!K57</f>
        <v>Ne</v>
      </c>
    </row>
    <row r="596" spans="1:3" x14ac:dyDescent="0.25">
      <c r="A596" s="2" t="s">
        <v>756</v>
      </c>
      <c r="B596" s="681" t="str">
        <f t="shared" si="12"/>
        <v>R.41</v>
      </c>
      <c r="C596" s="687" t="str">
        <f>'10'!K58</f>
        <v>Ne</v>
      </c>
    </row>
    <row r="597" spans="1:3" x14ac:dyDescent="0.25">
      <c r="A597" s="2" t="s">
        <v>757</v>
      </c>
      <c r="B597" s="681" t="str">
        <f t="shared" si="12"/>
        <v>R.42</v>
      </c>
      <c r="C597" s="687" t="str">
        <f>'10'!K59</f>
        <v>Taip</v>
      </c>
    </row>
    <row r="598" spans="1:3" x14ac:dyDescent="0.25">
      <c r="A598" s="2" t="s">
        <v>758</v>
      </c>
      <c r="B598" s="680" t="str">
        <f t="shared" si="12"/>
        <v>VPS rodiklių taikymas priemonei:</v>
      </c>
      <c r="C598" s="688"/>
    </row>
    <row r="599" spans="1:3" x14ac:dyDescent="0.25">
      <c r="A599" s="2" t="s">
        <v>759</v>
      </c>
      <c r="B599" s="681" t="str">
        <f t="shared" si="12"/>
        <v>RASE-P.1</v>
      </c>
      <c r="C599" s="687" t="str">
        <f>'10'!K61</f>
        <v>Taip</v>
      </c>
    </row>
    <row r="600" spans="1:3" x14ac:dyDescent="0.25">
      <c r="A600" s="2" t="s">
        <v>760</v>
      </c>
      <c r="B600" s="681" t="str">
        <f t="shared" si="12"/>
        <v>RASE-P.2</v>
      </c>
      <c r="C600" s="687" t="str">
        <f>'10'!K62</f>
        <v>Ne</v>
      </c>
    </row>
    <row r="601" spans="1:3" x14ac:dyDescent="0.25">
      <c r="A601" s="2" t="s">
        <v>761</v>
      </c>
      <c r="B601" s="681" t="str">
        <f t="shared" si="12"/>
        <v>RASE-P.3</v>
      </c>
      <c r="C601" s="687" t="str">
        <f>'10'!K63</f>
        <v>Ne</v>
      </c>
    </row>
    <row r="602" spans="1:3" x14ac:dyDescent="0.25">
      <c r="A602" s="2" t="s">
        <v>762</v>
      </c>
      <c r="B602" s="681" t="str">
        <f t="shared" si="12"/>
        <v>RASE-P.4</v>
      </c>
      <c r="C602" s="687" t="str">
        <f>'10'!K64</f>
        <v>Ne</v>
      </c>
    </row>
    <row r="603" spans="1:3" x14ac:dyDescent="0.25">
      <c r="A603" s="2" t="s">
        <v>763</v>
      </c>
      <c r="B603" s="681" t="str">
        <f t="shared" si="12"/>
        <v>RASE-P.5</v>
      </c>
      <c r="C603" s="687" t="str">
        <f>'10'!K65</f>
        <v>Ne</v>
      </c>
    </row>
    <row r="604" spans="1:3" x14ac:dyDescent="0.25">
      <c r="A604" s="2" t="s">
        <v>764</v>
      </c>
      <c r="B604" s="681" t="str">
        <f t="shared" si="12"/>
        <v>RASE-P.6</v>
      </c>
      <c r="C604" s="687" t="str">
        <f>'10'!K66</f>
        <v>Ne</v>
      </c>
    </row>
    <row r="605" spans="1:3" x14ac:dyDescent="0.25">
      <c r="A605" s="2" t="s">
        <v>765</v>
      </c>
      <c r="B605" s="681" t="str">
        <f t="shared" si="12"/>
        <v>RASE-P.7</v>
      </c>
      <c r="C605" s="687" t="str">
        <f>'10'!K67</f>
        <v>Ne</v>
      </c>
    </row>
    <row r="606" spans="1:3" x14ac:dyDescent="0.25">
      <c r="A606" s="2" t="s">
        <v>766</v>
      </c>
      <c r="B606" s="681" t="str">
        <f t="shared" si="12"/>
        <v>RASE-P.8</v>
      </c>
      <c r="C606" s="687" t="str">
        <f>'10'!K68</f>
        <v>Ne</v>
      </c>
    </row>
    <row r="607" spans="1:3" x14ac:dyDescent="0.25">
      <c r="A607" s="2" t="s">
        <v>767</v>
      </c>
      <c r="B607" s="681" t="str">
        <f t="shared" si="12"/>
        <v>RASE-P.9</v>
      </c>
      <c r="C607" s="687" t="str">
        <f>'10'!K69</f>
        <v>Ne</v>
      </c>
    </row>
    <row r="608" spans="1:3" x14ac:dyDescent="0.25">
      <c r="A608" s="2" t="s">
        <v>768</v>
      </c>
      <c r="B608" s="683" t="str">
        <f t="shared" si="12"/>
        <v>RASE-P.10</v>
      </c>
      <c r="C608" s="689" t="str">
        <f>'10'!K70</f>
        <v>Ne</v>
      </c>
    </row>
    <row r="609" spans="1:3" x14ac:dyDescent="0.25">
      <c r="A609" s="2" t="s">
        <v>769</v>
      </c>
      <c r="B609" s="675" t="str">
        <f t="shared" si="12"/>
        <v>F dalis. Pagal priemonę remiamų projektų pobūdis:</v>
      </c>
      <c r="C609" s="676"/>
    </row>
    <row r="610" spans="1:3" x14ac:dyDescent="0.25">
      <c r="A610" s="2" t="s">
        <v>770</v>
      </c>
      <c r="B610" s="671" t="str">
        <f t="shared" ref="B610:B619" si="13">B533</f>
        <v>Remiami pelno projektai</v>
      </c>
      <c r="C610" s="672" t="str">
        <f>'10'!K72</f>
        <v>Ne</v>
      </c>
    </row>
    <row r="611" spans="1:3" ht="60" x14ac:dyDescent="0.25">
      <c r="A611" s="2" t="s">
        <v>771</v>
      </c>
      <c r="B611" s="673" t="str">
        <f t="shared" si="13"/>
        <v>Remiami projektai, susiję su žinių perdavimu, įskaitant konsultacijas, mokymą ir keitimąsi žiniomis apie tvarią, ekonominę, socialinę, aplinką ir klimatą tausojančią veiklą (aktualu rodikliui L801)</v>
      </c>
      <c r="C611" s="672" t="str">
        <f>'10'!K73</f>
        <v>Ne</v>
      </c>
    </row>
    <row r="612" spans="1:3" ht="75" x14ac:dyDescent="0.25">
      <c r="A612" s="2" t="s">
        <v>772</v>
      </c>
      <c r="B612" s="673" t="str">
        <f t="shared" si="13"/>
        <v>Remiami projektai, susiję su gamintojų organizacijomis, vietinėmis rinkomis, trumpomis tiekimo grandinėmis ir kokybės schemomis, įskaitant paramą investicijoms, rinkodaros veiklą ir kt. (aktualu rodikliui L802)</v>
      </c>
      <c r="C612" s="672" t="str">
        <f>'10'!K74</f>
        <v>Ne</v>
      </c>
    </row>
    <row r="613" spans="1:3" ht="45" x14ac:dyDescent="0.25">
      <c r="A613" s="2" t="s">
        <v>773</v>
      </c>
      <c r="B613" s="673" t="str">
        <f t="shared" si="13"/>
        <v>Remiami projektai, susiję su atsinaujinančios energijos gamybos pajėgumais, įskaitant biologinę (aktualu rodikliui L803)</v>
      </c>
      <c r="C613" s="672" t="str">
        <f>'10'!K75</f>
        <v>Ne</v>
      </c>
    </row>
    <row r="614" spans="1:3" ht="60" x14ac:dyDescent="0.25">
      <c r="A614" s="2" t="s">
        <v>774</v>
      </c>
      <c r="B614" s="673" t="str">
        <f t="shared" si="13"/>
        <v>Remiami projektai, prisidedantys prie aplinkos tvarumo, klimato kaitos švelninimo bei prisitaikymo prie jos tikslų įgyvendinimo kaimo vietovėse (aktualu rodikliui L804)</v>
      </c>
      <c r="C614" s="672" t="str">
        <f>'10'!K76</f>
        <v>Ne</v>
      </c>
    </row>
    <row r="615" spans="1:3" ht="30" x14ac:dyDescent="0.25">
      <c r="A615" s="2" t="s">
        <v>775</v>
      </c>
      <c r="B615" s="673" t="str">
        <f t="shared" si="13"/>
        <v>Remiami projektai, kurie kuria darbo vietas (aktualu rodikliui L805)</v>
      </c>
      <c r="C615" s="672" t="str">
        <f>'10'!K77</f>
        <v>Ne</v>
      </c>
    </row>
    <row r="616" spans="1:3" ht="30" x14ac:dyDescent="0.25">
      <c r="A616" s="2" t="s">
        <v>776</v>
      </c>
      <c r="B616" s="673" t="str">
        <f t="shared" si="13"/>
        <v>Remiami kaimo verslų, įskaitant bioekonomiką, projektai (aktualu rodikliui L 806)</v>
      </c>
      <c r="C616" s="672" t="str">
        <f>'10'!K78</f>
        <v>Ne</v>
      </c>
    </row>
    <row r="617" spans="1:3" ht="30" x14ac:dyDescent="0.25">
      <c r="A617" s="2" t="s">
        <v>777</v>
      </c>
      <c r="B617" s="673" t="str">
        <f t="shared" si="13"/>
        <v>Remiami projektai, susiję su sumanių kaimų strategijomis (aktualu rodikliui L807)</v>
      </c>
      <c r="C617" s="672" t="str">
        <f>'10'!K79</f>
        <v>Ne</v>
      </c>
    </row>
    <row r="618" spans="1:3" ht="30" x14ac:dyDescent="0.25">
      <c r="A618" s="2" t="s">
        <v>778</v>
      </c>
      <c r="B618" s="673" t="str">
        <f t="shared" si="13"/>
        <v>Remiami projektai, gerinantys paslaugų prieinamumą ir infrastruktūrą (aktualu rodikliui L808)</v>
      </c>
      <c r="C618" s="672" t="str">
        <f>'10'!K80</f>
        <v>Taip</v>
      </c>
    </row>
    <row r="619" spans="1:3" ht="30" x14ac:dyDescent="0.25">
      <c r="A619" s="2" t="s">
        <v>779</v>
      </c>
      <c r="B619" s="673" t="str">
        <f t="shared" si="13"/>
        <v>Remiami socialinės įtraukties projektai (aktualu rodikliui L809)</v>
      </c>
      <c r="C619" s="672" t="str">
        <f>'10'!K81</f>
        <v>Taip</v>
      </c>
    </row>
    <row r="620" spans="1:3" x14ac:dyDescent="0.25">
      <c r="B620" s="649"/>
      <c r="C620" s="685"/>
    </row>
    <row r="621" spans="1:3" x14ac:dyDescent="0.25">
      <c r="A621" s="1"/>
      <c r="B621" s="362"/>
      <c r="C621" s="686" t="str">
        <f>'10'!L6</f>
        <v>9 priemonė</v>
      </c>
    </row>
    <row r="622" spans="1:3" x14ac:dyDescent="0.25">
      <c r="A622" s="2" t="s">
        <v>188</v>
      </c>
      <c r="B622" s="509" t="str">
        <f>B545</f>
        <v>Priemonės pavadinimas</v>
      </c>
      <c r="C622" s="670" t="str">
        <f>'10'!L7</f>
        <v>Teritorinio VVG bendradarbiavimo skatinimas</v>
      </c>
    </row>
    <row r="623" spans="1:3" x14ac:dyDescent="0.25">
      <c r="A623" s="2" t="s">
        <v>189</v>
      </c>
      <c r="B623" s="671" t="str">
        <f t="shared" ref="B623:B686" si="14">B546</f>
        <v>Priemonės rūšis</v>
      </c>
      <c r="C623" s="670" t="str">
        <f>'10'!L8</f>
        <v>Teritorinis VVG bendradarbiavimas</v>
      </c>
    </row>
    <row r="624" spans="1:3" ht="30" x14ac:dyDescent="0.25">
      <c r="A624" s="2" t="s">
        <v>190</v>
      </c>
      <c r="B624" s="671" t="str">
        <f t="shared" si="14"/>
        <v>VVG teritorijos poreikių, kuriuos tenkina priemonė, skaičius</v>
      </c>
      <c r="C624" s="670">
        <f>'10'!L9</f>
        <v>1</v>
      </c>
    </row>
    <row r="625" spans="1:3" x14ac:dyDescent="0.25">
      <c r="A625" s="2" t="s">
        <v>191</v>
      </c>
      <c r="B625" s="671" t="str">
        <f t="shared" si="14"/>
        <v>BŽŪP tikslų, kuriuos įgyvendina priemonė, skaičius</v>
      </c>
      <c r="C625" s="670">
        <f>'10'!L10</f>
        <v>1</v>
      </c>
    </row>
    <row r="626" spans="1:3" ht="60" x14ac:dyDescent="0.25">
      <c r="A626" s="2" t="s">
        <v>192</v>
      </c>
      <c r="B626" s="671" t="str">
        <f t="shared" si="14"/>
        <v>Pagrindinis BŽŪP tikslas, kurį įgyvendina VPS priemonė</v>
      </c>
      <c r="C626" s="672" t="str">
        <f>'10'!L11</f>
        <v>SO8. Skatinti užimtumą, augimą, lyčių lygybę, įskaitant moterų dalyvavimą ūkininkavimo veikloje, socialinę įtrauktį ir vietos plėtrą kaimo vietovėse, įskaitant žiedinę bioekonomiką ir tvarią miškininkystę</v>
      </c>
    </row>
    <row r="627" spans="1:3" ht="30" x14ac:dyDescent="0.25">
      <c r="A627" s="2" t="s">
        <v>193</v>
      </c>
      <c r="B627" s="673" t="str">
        <f t="shared" si="14"/>
        <v>Ar priemonė prisideda prie 4 konkretaus BŽŪP tikslo? (tikslas nurodytas 5 lape)</v>
      </c>
      <c r="C627" s="672" t="str">
        <f>'10'!L12</f>
        <v>Ne</v>
      </c>
    </row>
    <row r="628" spans="1:3" ht="30" x14ac:dyDescent="0.25">
      <c r="A628" s="2" t="s">
        <v>194</v>
      </c>
      <c r="B628" s="673" t="str">
        <f t="shared" si="14"/>
        <v>Ar priemonė prisideda prie 5 konkretaus BŽŪP tikslo? (tikslas nurodytas 5 lape)</v>
      </c>
      <c r="C628" s="672" t="str">
        <f>'10'!L13</f>
        <v>Ne</v>
      </c>
    </row>
    <row r="629" spans="1:3" ht="30" x14ac:dyDescent="0.25">
      <c r="A629" s="2" t="s">
        <v>195</v>
      </c>
      <c r="B629" s="673" t="str">
        <f t="shared" si="14"/>
        <v>Ar priemonė prisideda prie 6 konkretaus BŽŪP tikslo? (tikslas nurodytas 5 lape)</v>
      </c>
      <c r="C629" s="672" t="str">
        <f>'10'!L14</f>
        <v>Ne</v>
      </c>
    </row>
    <row r="630" spans="1:3" ht="30" x14ac:dyDescent="0.25">
      <c r="A630" s="2" t="s">
        <v>196</v>
      </c>
      <c r="B630" s="673" t="str">
        <f t="shared" si="14"/>
        <v>Ar priemonė prisideda prie 9 konkretaus BŽŪP tikslo? (tikslas nurodytas 5 lape)</v>
      </c>
      <c r="C630" s="672" t="str">
        <f>'10'!L15</f>
        <v>Ne</v>
      </c>
    </row>
    <row r="631" spans="1:3" x14ac:dyDescent="0.25">
      <c r="A631" s="2" t="s">
        <v>94</v>
      </c>
      <c r="B631" s="675" t="str">
        <f t="shared" si="14"/>
        <v>A dalis. Priemonės intervencijos logika:</v>
      </c>
      <c r="C631" s="676"/>
    </row>
    <row r="632" spans="1:3" ht="240" x14ac:dyDescent="0.25">
      <c r="A632" s="2" t="s">
        <v>197</v>
      </c>
      <c r="B632" s="673" t="str">
        <f t="shared" si="14"/>
        <v>Priemonės tikslas, ryšys su pagrindiniu BŽŪP tikslu ir VVG teritorijos poreikiais (problemomis ir (arba) potencialu), ryšys su VPS tema (jei taikoma)</v>
      </c>
      <c r="C632" s="677" t="str">
        <f>'10'!L17</f>
        <v>Priemonės tikslas – per teritorinio bendradarbiavimo projektus keistis gerąja patirtimi su kitomis VVG įgyvendinant VPS poreikį Nr. 2 – skatinti NVO verslumo iniciatyvas ir kitas veiklas, kurios didintų gyventojų užimtumą, stiprintų materialinę bazę, skatintų socialinę įtraukti. Priemonė siejasi su pagrindiniu BŽŪP tikslu SO8, kadangi bus skatinamos vietos iniciatyvos bei partnerystė, taip pat stiprinamas socialinis ir kultūrinis kapitalas, didinamas vietos gyventojų užimtumas. 
Atliktos apklausos metu 46,6 proc. respondentų nurodė, kad labai svarbu remti bendruomeniškumą skatinančias iniciatyvas, prisidėti prie sbeikatinimo priemonių aktyvinimo krypties (35 proc.), todėl VVG teritorija turi potencialo šiai priemonei įgyvendinti. Tai patvirtinta ir atlikta VVG teritorijos statistinė analizė.</v>
      </c>
    </row>
    <row r="633" spans="1:3" ht="150" x14ac:dyDescent="0.25">
      <c r="A633" s="2" t="s">
        <v>198</v>
      </c>
      <c r="B633" s="671" t="str">
        <f t="shared" si="14"/>
        <v>Pokytis, kurio siekiama VPS priemone</v>
      </c>
      <c r="C633" s="677" t="str">
        <f>'10'!L18</f>
        <v>Ši priemonė prisideda prie VPS poreikio – skatinti NVO verslumo iniciatyvas ir kitas veiklas, kurios didintų gyventojų užimtumą, stiprintų materialinę bazę, skatintų socialinę įtraukti – tenkinimo, kadangi kuriant organizuojant įvairias kultūrines, sportines ir kitas veiklas, būtų prisidedam prie rajono gyventojų užimtumo, suteikti žinių apie paslaugų teikimo galimybes ir jų spektro plėtimą rajone, kuriamas teikiamas pokyti rajono kultūriniame, socialiame ir visuomeniniame gyvenime.</v>
      </c>
    </row>
    <row r="634" spans="1:3" ht="30" x14ac:dyDescent="0.25">
      <c r="A634" s="2" t="s">
        <v>199</v>
      </c>
      <c r="B634" s="509" t="str">
        <f t="shared" si="14"/>
        <v>Kaip priemonė prisidės prie horizontalaus tikslo d įgyvendinimo? (pildoma, jei taikoma)</v>
      </c>
      <c r="C634" s="677" t="str">
        <f>'10'!L19</f>
        <v>Netaikoma</v>
      </c>
    </row>
    <row r="635" spans="1:3" ht="30" x14ac:dyDescent="0.25">
      <c r="A635" s="2" t="s">
        <v>200</v>
      </c>
      <c r="B635" s="509" t="str">
        <f t="shared" si="14"/>
        <v>Kaip priemonė prisidės prie horizontalaus tikslo e įgyvendinimo? (pildoma, jei taikoma)</v>
      </c>
      <c r="C635" s="677" t="str">
        <f>'10'!L20</f>
        <v>Netaikoma</v>
      </c>
    </row>
    <row r="636" spans="1:3" ht="30" x14ac:dyDescent="0.25">
      <c r="A636" s="2" t="s">
        <v>201</v>
      </c>
      <c r="B636" s="509" t="str">
        <f t="shared" si="14"/>
        <v>Kaip priemonė prisidės prie horizontalaus tikslo f įgyvendinimo? (pildoma, jei taikoma)</v>
      </c>
      <c r="C636" s="677" t="str">
        <f>'10'!L21</f>
        <v>Netaikoma</v>
      </c>
    </row>
    <row r="637" spans="1:3" ht="30" x14ac:dyDescent="0.25">
      <c r="A637" s="2" t="s">
        <v>202</v>
      </c>
      <c r="B637" s="509" t="str">
        <f t="shared" si="14"/>
        <v>Kaip priemonė prisidės prie horizontalaus tikslo i įgyvendinimo? (pildoma, jei taikoma)</v>
      </c>
      <c r="C637" s="677" t="str">
        <f>'10'!L22</f>
        <v>Netaikoma</v>
      </c>
    </row>
    <row r="638" spans="1:3" ht="30" x14ac:dyDescent="0.25">
      <c r="A638" s="2" t="s">
        <v>203</v>
      </c>
      <c r="B638" s="675" t="str">
        <f t="shared" si="14"/>
        <v>B dalis. Pareiškėjų ir projektų tinkamumo sąlygos, projektų atrankos principai:</v>
      </c>
      <c r="C638" s="676"/>
    </row>
    <row r="639" spans="1:3" x14ac:dyDescent="0.25">
      <c r="A639" s="2" t="s">
        <v>204</v>
      </c>
      <c r="B639" s="509" t="str">
        <f t="shared" si="14"/>
        <v>Pagal priemonę remiamos veiklos</v>
      </c>
      <c r="C639" s="677">
        <f>'10'!L24</f>
        <v>0</v>
      </c>
    </row>
    <row r="640" spans="1:3" ht="30" x14ac:dyDescent="0.25">
      <c r="A640" s="2" t="s">
        <v>205</v>
      </c>
      <c r="B640" s="671" t="str">
        <f t="shared" si="14"/>
        <v>Tinkami pareiškėjai ir partneriai (jei taikomas reikalavimas projektus įgyvendinti su partneriais)</v>
      </c>
      <c r="C640" s="677">
        <f>'10'!L25</f>
        <v>0</v>
      </c>
    </row>
    <row r="641" spans="1:3" ht="30" x14ac:dyDescent="0.25">
      <c r="A641" s="2" t="s">
        <v>206</v>
      </c>
      <c r="B641" s="671" t="str">
        <f t="shared" si="14"/>
        <v>Priemonės tikslinė grupė (pildoma, jei nesutampa su tinkamais pareiškėjais ir (arba) partneriais)</v>
      </c>
      <c r="C641" s="677" t="str">
        <f>'10'!L26</f>
        <v>VVG teritorijos gyventojai</v>
      </c>
    </row>
    <row r="642" spans="1:3" x14ac:dyDescent="0.25">
      <c r="A642" s="2" t="s">
        <v>725</v>
      </c>
      <c r="B642" s="509" t="str">
        <f t="shared" si="14"/>
        <v>Tinkamumo sąlygos pareiškėjams ir projektams</v>
      </c>
      <c r="C642" s="677">
        <f>'10'!L27</f>
        <v>0</v>
      </c>
    </row>
    <row r="643" spans="1:3" x14ac:dyDescent="0.25">
      <c r="A643" s="2" t="s">
        <v>726</v>
      </c>
      <c r="B643" s="673" t="str">
        <f t="shared" si="14"/>
        <v>Projektų atrankos principai</v>
      </c>
      <c r="C643" s="677">
        <f>'10'!L28</f>
        <v>0</v>
      </c>
    </row>
    <row r="644" spans="1:3" x14ac:dyDescent="0.25">
      <c r="A644" s="2" t="s">
        <v>727</v>
      </c>
      <c r="B644" s="509" t="str">
        <f t="shared" si="14"/>
        <v>Planuojamų kvietimų teikti paraiškas skaičius</v>
      </c>
      <c r="C644" s="670">
        <f>'10'!L29</f>
        <v>0</v>
      </c>
    </row>
    <row r="645" spans="1:3" x14ac:dyDescent="0.25">
      <c r="A645" s="2" t="s">
        <v>728</v>
      </c>
      <c r="B645" s="651" t="str">
        <f t="shared" si="14"/>
        <v>C dalis. Paramos dydžiai:</v>
      </c>
      <c r="C645" s="676"/>
    </row>
    <row r="646" spans="1:3" x14ac:dyDescent="0.25">
      <c r="A646" s="2" t="s">
        <v>729</v>
      </c>
      <c r="B646" s="509" t="str">
        <f t="shared" si="14"/>
        <v>Didžiausia paramos suma vietos projektui, Eur</v>
      </c>
      <c r="C646" s="677">
        <f>'10'!L31</f>
        <v>15000</v>
      </c>
    </row>
    <row r="647" spans="1:3" x14ac:dyDescent="0.25">
      <c r="A647" s="2" t="s">
        <v>730</v>
      </c>
      <c r="B647" s="509" t="str">
        <f t="shared" si="14"/>
        <v xml:space="preserve">Paramos lyginamoji dalis, proc. </v>
      </c>
      <c r="C647" s="677" t="str">
        <f>'10'!L32</f>
        <v>iki 100 proc.</v>
      </c>
    </row>
    <row r="648" spans="1:3" x14ac:dyDescent="0.25">
      <c r="A648" s="2" t="s">
        <v>731</v>
      </c>
      <c r="B648" s="509" t="str">
        <f t="shared" si="14"/>
        <v>Planuojama paramos suma priemonei, Eur</v>
      </c>
      <c r="C648" s="678">
        <f>'10'!L33</f>
        <v>15000</v>
      </c>
    </row>
    <row r="649" spans="1:3" x14ac:dyDescent="0.25">
      <c r="A649" s="2" t="s">
        <v>732</v>
      </c>
      <c r="B649" s="509" t="str">
        <f t="shared" si="14"/>
        <v>Planuojama paremti projektų (rodiklis L700)</v>
      </c>
      <c r="C649" s="679">
        <f>'10'!L34</f>
        <v>1</v>
      </c>
    </row>
    <row r="650" spans="1:3" x14ac:dyDescent="0.25">
      <c r="A650" s="2" t="s">
        <v>733</v>
      </c>
      <c r="B650" s="509" t="str">
        <f t="shared" si="14"/>
        <v>Paaiškinimas, kaip nustatyta rodiklio L700 reikšmė</v>
      </c>
      <c r="C650" s="677" t="str">
        <f>'10'!L35</f>
        <v>Pagal maksimalią paramos sumą.</v>
      </c>
    </row>
    <row r="651" spans="1:3" ht="30" x14ac:dyDescent="0.25">
      <c r="A651" s="2" t="s">
        <v>734</v>
      </c>
      <c r="B651" s="651" t="str">
        <f t="shared" si="14"/>
        <v>D dalis. Priemonės indėlis į ES ir nacionalinių horizontaliųjų principų įgyvendinimą:</v>
      </c>
      <c r="C651" s="676"/>
    </row>
    <row r="652" spans="1:3" x14ac:dyDescent="0.25">
      <c r="A652" s="2" t="s">
        <v>735</v>
      </c>
      <c r="B652" s="680" t="str">
        <f t="shared" si="14"/>
        <v>Subregioninės vietovės principas:</v>
      </c>
      <c r="C652" s="676"/>
    </row>
    <row r="653" spans="1:3" ht="30" x14ac:dyDescent="0.25">
      <c r="A653" s="2" t="s">
        <v>736</v>
      </c>
      <c r="B653" s="509" t="str">
        <f t="shared" si="14"/>
        <v>Ar siekiama, kad pagal priemonę finansuojami projektai apimtų visas VVG teritorijos seniūnijas?</v>
      </c>
      <c r="C653" s="672" t="str">
        <f>'10'!L38</f>
        <v>Ne</v>
      </c>
    </row>
    <row r="654" spans="1:3" x14ac:dyDescent="0.25">
      <c r="A654" s="2" t="s">
        <v>737</v>
      </c>
      <c r="B654" s="509" t="str">
        <f t="shared" si="14"/>
        <v>Pasirinkimo pagrindimas</v>
      </c>
      <c r="C654" s="677" t="str">
        <f>'10'!L39</f>
        <v>Netaikoma</v>
      </c>
    </row>
    <row r="655" spans="1:3" x14ac:dyDescent="0.25">
      <c r="A655" s="2" t="s">
        <v>738</v>
      </c>
      <c r="B655" s="680" t="str">
        <f t="shared" si="14"/>
        <v>Partnerystės principas:</v>
      </c>
      <c r="C655" s="676"/>
    </row>
    <row r="656" spans="1:3" ht="30" x14ac:dyDescent="0.25">
      <c r="A656" s="2" t="s">
        <v>739</v>
      </c>
      <c r="B656" s="509" t="str">
        <f t="shared" si="14"/>
        <v>Ar siekiama, kad pagal priemonę finansuojami projektai būtų vykdomi su partneriais?</v>
      </c>
      <c r="C656" s="672" t="str">
        <f>'10'!L41</f>
        <v>Ne</v>
      </c>
    </row>
    <row r="657" spans="1:3" x14ac:dyDescent="0.25">
      <c r="A657" s="2" t="s">
        <v>740</v>
      </c>
      <c r="B657" s="509" t="str">
        <f t="shared" si="14"/>
        <v>Pasirinkimo pagrindimas</v>
      </c>
      <c r="C657" s="677" t="str">
        <f>'10'!L42</f>
        <v>Netaikoma</v>
      </c>
    </row>
    <row r="658" spans="1:3" x14ac:dyDescent="0.25">
      <c r="A658" s="2" t="s">
        <v>741</v>
      </c>
      <c r="B658" s="680" t="str">
        <f t="shared" si="14"/>
        <v>Inovacijų principas:</v>
      </c>
      <c r="C658" s="676"/>
    </row>
    <row r="659" spans="1:3" ht="30" x14ac:dyDescent="0.25">
      <c r="A659" s="2" t="s">
        <v>742</v>
      </c>
      <c r="B659" s="509" t="str">
        <f t="shared" si="14"/>
        <v>Ar siekiama, kad pagal priemonę finansuojami projektai būtų skirti inovacijoms vietos lygiu diegti?</v>
      </c>
      <c r="C659" s="672" t="str">
        <f>'10'!L44</f>
        <v>Ne</v>
      </c>
    </row>
    <row r="660" spans="1:3" x14ac:dyDescent="0.25">
      <c r="A660" s="2" t="s">
        <v>743</v>
      </c>
      <c r="B660" s="509" t="str">
        <f t="shared" si="14"/>
        <v>Pasirinkimo pagrindimas</v>
      </c>
      <c r="C660" s="677" t="str">
        <f>'10'!L45</f>
        <v>Netaikoma</v>
      </c>
    </row>
    <row r="661" spans="1:3" ht="30" x14ac:dyDescent="0.25">
      <c r="A661" s="2" t="s">
        <v>744</v>
      </c>
      <c r="B661" s="509" t="str">
        <f t="shared" si="14"/>
        <v>Planuojama paremti projektų, skirtų inovacijoms vietos lygiu diegti (rodiklis L710)</v>
      </c>
      <c r="C661" s="679">
        <f>'10'!L46</f>
        <v>0</v>
      </c>
    </row>
    <row r="662" spans="1:3" x14ac:dyDescent="0.25">
      <c r="A662" s="2" t="s">
        <v>745</v>
      </c>
      <c r="B662" s="680" t="str">
        <f t="shared" si="14"/>
        <v>Lyčių lygybė ir nediskriminavimas:</v>
      </c>
      <c r="C662" s="676"/>
    </row>
    <row r="663" spans="1:3" ht="30" x14ac:dyDescent="0.25">
      <c r="A663" s="2" t="s">
        <v>746</v>
      </c>
      <c r="B663" s="509" t="str">
        <f t="shared" si="14"/>
        <v>Ar pagal priemonę finansuojami projektai, skirti lyčių lygybei ir nediskriminavimui?</v>
      </c>
      <c r="C663" s="672" t="str">
        <f>'10'!L48</f>
        <v>Ne</v>
      </c>
    </row>
    <row r="664" spans="1:3" x14ac:dyDescent="0.25">
      <c r="A664" s="2" t="s">
        <v>747</v>
      </c>
      <c r="B664" s="509" t="str">
        <f t="shared" si="14"/>
        <v>Pasirinkimo pagrindimas (jei taip, kaip bus užtikrinta)</v>
      </c>
      <c r="C664" s="677" t="str">
        <f>'10'!L49</f>
        <v>Netaikoma</v>
      </c>
    </row>
    <row r="665" spans="1:3" x14ac:dyDescent="0.25">
      <c r="A665" s="2" t="s">
        <v>748</v>
      </c>
      <c r="B665" s="680" t="str">
        <f t="shared" si="14"/>
        <v>Jaunimas:</v>
      </c>
      <c r="C665" s="676"/>
    </row>
    <row r="666" spans="1:3" ht="30" x14ac:dyDescent="0.25">
      <c r="A666" s="2" t="s">
        <v>749</v>
      </c>
      <c r="B666" s="509" t="str">
        <f t="shared" si="14"/>
        <v>Ar pagal priemonę finansuojami projektai, skirti jaunimui?</v>
      </c>
      <c r="C666" s="672" t="str">
        <f>'10'!L51</f>
        <v>Ne</v>
      </c>
    </row>
    <row r="667" spans="1:3" x14ac:dyDescent="0.25">
      <c r="A667" s="2" t="s">
        <v>750</v>
      </c>
      <c r="B667" s="509" t="str">
        <f t="shared" si="14"/>
        <v>Pasirinkimo pagrindimas (jei taip, kaip bus užtikrinta)</v>
      </c>
      <c r="C667" s="677" t="str">
        <f>'10'!L52</f>
        <v>Netaikoma</v>
      </c>
    </row>
    <row r="668" spans="1:3" x14ac:dyDescent="0.25">
      <c r="A668" s="2" t="s">
        <v>751</v>
      </c>
      <c r="B668" s="675" t="str">
        <f t="shared" si="14"/>
        <v>E dalis. Priemonės rezultato rodikliai:</v>
      </c>
      <c r="C668" s="676"/>
    </row>
    <row r="669" spans="1:3" x14ac:dyDescent="0.25">
      <c r="A669" s="2" t="s">
        <v>752</v>
      </c>
      <c r="B669" s="680" t="str">
        <f t="shared" si="14"/>
        <v>SP rezultato rodiklių taikymas priemonei:</v>
      </c>
      <c r="C669" s="676"/>
    </row>
    <row r="670" spans="1:3" x14ac:dyDescent="0.25">
      <c r="A670" s="2" t="s">
        <v>753</v>
      </c>
      <c r="B670" s="681" t="str">
        <f t="shared" si="14"/>
        <v>R.3</v>
      </c>
      <c r="C670" s="687" t="str">
        <f>'10'!L55</f>
        <v>Ne</v>
      </c>
    </row>
    <row r="671" spans="1:3" x14ac:dyDescent="0.25">
      <c r="A671" s="2" t="s">
        <v>754</v>
      </c>
      <c r="B671" s="681" t="str">
        <f t="shared" si="14"/>
        <v>R.37</v>
      </c>
      <c r="C671" s="687" t="str">
        <f>'10'!L56</f>
        <v>Ne</v>
      </c>
    </row>
    <row r="672" spans="1:3" x14ac:dyDescent="0.25">
      <c r="A672" s="2" t="s">
        <v>755</v>
      </c>
      <c r="B672" s="681" t="str">
        <f t="shared" si="14"/>
        <v>R.39</v>
      </c>
      <c r="C672" s="687" t="str">
        <f>'10'!L57</f>
        <v>Ne</v>
      </c>
    </row>
    <row r="673" spans="1:3" x14ac:dyDescent="0.25">
      <c r="A673" s="2" t="s">
        <v>756</v>
      </c>
      <c r="B673" s="681" t="str">
        <f t="shared" si="14"/>
        <v>R.41</v>
      </c>
      <c r="C673" s="687" t="str">
        <f>'10'!L58</f>
        <v>Ne</v>
      </c>
    </row>
    <row r="674" spans="1:3" x14ac:dyDescent="0.25">
      <c r="A674" s="2" t="s">
        <v>757</v>
      </c>
      <c r="B674" s="681" t="str">
        <f t="shared" si="14"/>
        <v>R.42</v>
      </c>
      <c r="C674" s="687" t="str">
        <f>'10'!L59</f>
        <v>Ne</v>
      </c>
    </row>
    <row r="675" spans="1:3" x14ac:dyDescent="0.25">
      <c r="A675" s="2" t="s">
        <v>758</v>
      </c>
      <c r="B675" s="680" t="str">
        <f t="shared" si="14"/>
        <v>VPS rodiklių taikymas priemonei:</v>
      </c>
      <c r="C675" s="688"/>
    </row>
    <row r="676" spans="1:3" x14ac:dyDescent="0.25">
      <c r="A676" s="2" t="s">
        <v>759</v>
      </c>
      <c r="B676" s="681" t="str">
        <f t="shared" si="14"/>
        <v>RASE-P.1</v>
      </c>
      <c r="C676" s="687" t="str">
        <f>'10'!L61</f>
        <v>Ne</v>
      </c>
    </row>
    <row r="677" spans="1:3" x14ac:dyDescent="0.25">
      <c r="A677" s="2" t="s">
        <v>760</v>
      </c>
      <c r="B677" s="681" t="str">
        <f t="shared" si="14"/>
        <v>RASE-P.2</v>
      </c>
      <c r="C677" s="687" t="str">
        <f>'10'!L62</f>
        <v>Ne</v>
      </c>
    </row>
    <row r="678" spans="1:3" x14ac:dyDescent="0.25">
      <c r="A678" s="2" t="s">
        <v>761</v>
      </c>
      <c r="B678" s="681" t="str">
        <f t="shared" si="14"/>
        <v>RASE-P.3</v>
      </c>
      <c r="C678" s="687" t="str">
        <f>'10'!L63</f>
        <v>Ne</v>
      </c>
    </row>
    <row r="679" spans="1:3" x14ac:dyDescent="0.25">
      <c r="A679" s="2" t="s">
        <v>762</v>
      </c>
      <c r="B679" s="681" t="str">
        <f t="shared" si="14"/>
        <v>RASE-P.4</v>
      </c>
      <c r="C679" s="687" t="str">
        <f>'10'!L64</f>
        <v>Ne</v>
      </c>
    </row>
    <row r="680" spans="1:3" x14ac:dyDescent="0.25">
      <c r="A680" s="2" t="s">
        <v>763</v>
      </c>
      <c r="B680" s="681" t="str">
        <f t="shared" si="14"/>
        <v>RASE-P.5</v>
      </c>
      <c r="C680" s="687" t="str">
        <f>'10'!L65</f>
        <v>Ne</v>
      </c>
    </row>
    <row r="681" spans="1:3" x14ac:dyDescent="0.25">
      <c r="A681" s="2" t="s">
        <v>764</v>
      </c>
      <c r="B681" s="681" t="str">
        <f t="shared" si="14"/>
        <v>RASE-P.6</v>
      </c>
      <c r="C681" s="687" t="str">
        <f>'10'!L66</f>
        <v>Ne</v>
      </c>
    </row>
    <row r="682" spans="1:3" x14ac:dyDescent="0.25">
      <c r="A682" s="2" t="s">
        <v>765</v>
      </c>
      <c r="B682" s="681" t="str">
        <f t="shared" si="14"/>
        <v>RASE-P.7</v>
      </c>
      <c r="C682" s="687" t="str">
        <f>'10'!L67</f>
        <v>Ne</v>
      </c>
    </row>
    <row r="683" spans="1:3" x14ac:dyDescent="0.25">
      <c r="A683" s="2" t="s">
        <v>766</v>
      </c>
      <c r="B683" s="681" t="str">
        <f t="shared" si="14"/>
        <v>RASE-P.8</v>
      </c>
      <c r="C683" s="687" t="str">
        <f>'10'!L68</f>
        <v>Ne</v>
      </c>
    </row>
    <row r="684" spans="1:3" x14ac:dyDescent="0.25">
      <c r="A684" s="2" t="s">
        <v>767</v>
      </c>
      <c r="B684" s="681" t="str">
        <f t="shared" si="14"/>
        <v>RASE-P.9</v>
      </c>
      <c r="C684" s="687" t="str">
        <f>'10'!L69</f>
        <v>Ne</v>
      </c>
    </row>
    <row r="685" spans="1:3" x14ac:dyDescent="0.25">
      <c r="A685" s="2" t="s">
        <v>768</v>
      </c>
      <c r="B685" s="683" t="str">
        <f t="shared" si="14"/>
        <v>RASE-P.10</v>
      </c>
      <c r="C685" s="689" t="str">
        <f>'10'!L70</f>
        <v>Ne</v>
      </c>
    </row>
    <row r="686" spans="1:3" x14ac:dyDescent="0.25">
      <c r="A686" s="2" t="s">
        <v>769</v>
      </c>
      <c r="B686" s="675" t="str">
        <f t="shared" si="14"/>
        <v>F dalis. Pagal priemonę remiamų projektų pobūdis:</v>
      </c>
      <c r="C686" s="676"/>
    </row>
    <row r="687" spans="1:3" x14ac:dyDescent="0.25">
      <c r="A687" s="2" t="s">
        <v>770</v>
      </c>
      <c r="B687" s="671" t="str">
        <f t="shared" ref="B687:B696" si="15">B610</f>
        <v>Remiami pelno projektai</v>
      </c>
      <c r="C687" s="672" t="str">
        <f>'10'!L72</f>
        <v>Ne</v>
      </c>
    </row>
    <row r="688" spans="1:3" ht="60" x14ac:dyDescent="0.25">
      <c r="A688" s="2" t="s">
        <v>771</v>
      </c>
      <c r="B688" s="673" t="str">
        <f t="shared" si="15"/>
        <v>Remiami projektai, susiję su žinių perdavimu, įskaitant konsultacijas, mokymą ir keitimąsi žiniomis apie tvarią, ekonominę, socialinę, aplinką ir klimatą tausojančią veiklą (aktualu rodikliui L801)</v>
      </c>
      <c r="C688" s="672" t="str">
        <f>'10'!L73</f>
        <v>Taip</v>
      </c>
    </row>
    <row r="689" spans="1:3" ht="75" x14ac:dyDescent="0.25">
      <c r="A689" s="2" t="s">
        <v>772</v>
      </c>
      <c r="B689" s="673" t="str">
        <f t="shared" si="15"/>
        <v>Remiami projektai, susiję su gamintojų organizacijomis, vietinėmis rinkomis, trumpomis tiekimo grandinėmis ir kokybės schemomis, įskaitant paramą investicijoms, rinkodaros veiklą ir kt. (aktualu rodikliui L802)</v>
      </c>
      <c r="C689" s="672" t="str">
        <f>'10'!L74</f>
        <v>Ne</v>
      </c>
    </row>
    <row r="690" spans="1:3" ht="45" x14ac:dyDescent="0.25">
      <c r="A690" s="2" t="s">
        <v>773</v>
      </c>
      <c r="B690" s="673" t="str">
        <f t="shared" si="15"/>
        <v>Remiami projektai, susiję su atsinaujinančios energijos gamybos pajėgumais, įskaitant biologinę (aktualu rodikliui L803)</v>
      </c>
      <c r="C690" s="672" t="str">
        <f>'10'!L75</f>
        <v>Ne</v>
      </c>
    </row>
    <row r="691" spans="1:3" ht="60" x14ac:dyDescent="0.25">
      <c r="A691" s="2" t="s">
        <v>774</v>
      </c>
      <c r="B691" s="673" t="str">
        <f t="shared" si="15"/>
        <v>Remiami projektai, prisidedantys prie aplinkos tvarumo, klimato kaitos švelninimo bei prisitaikymo prie jos tikslų įgyvendinimo kaimo vietovėse (aktualu rodikliui L804)</v>
      </c>
      <c r="C691" s="672" t="str">
        <f>'10'!L76</f>
        <v>Ne</v>
      </c>
    </row>
    <row r="692" spans="1:3" ht="30" x14ac:dyDescent="0.25">
      <c r="A692" s="2" t="s">
        <v>775</v>
      </c>
      <c r="B692" s="673" t="str">
        <f t="shared" si="15"/>
        <v>Remiami projektai, kurie kuria darbo vietas (aktualu rodikliui L805)</v>
      </c>
      <c r="C692" s="672" t="str">
        <f>'10'!L77</f>
        <v>Ne</v>
      </c>
    </row>
    <row r="693" spans="1:3" ht="30" x14ac:dyDescent="0.25">
      <c r="A693" s="2" t="s">
        <v>776</v>
      </c>
      <c r="B693" s="673" t="str">
        <f t="shared" si="15"/>
        <v>Remiami kaimo verslų, įskaitant bioekonomiką, projektai (aktualu rodikliui L 806)</v>
      </c>
      <c r="C693" s="672" t="str">
        <f>'10'!L78</f>
        <v>Ne</v>
      </c>
    </row>
    <row r="694" spans="1:3" ht="30" x14ac:dyDescent="0.25">
      <c r="A694" s="2" t="s">
        <v>777</v>
      </c>
      <c r="B694" s="673" t="str">
        <f t="shared" si="15"/>
        <v>Remiami projektai, susiję su sumanių kaimų strategijomis (aktualu rodikliui L807)</v>
      </c>
      <c r="C694" s="672" t="str">
        <f>'10'!L79</f>
        <v>Ne</v>
      </c>
    </row>
    <row r="695" spans="1:3" ht="30" x14ac:dyDescent="0.25">
      <c r="A695" s="2" t="s">
        <v>778</v>
      </c>
      <c r="B695" s="673" t="str">
        <f t="shared" si="15"/>
        <v>Remiami projektai, gerinantys paslaugų prieinamumą ir infrastruktūrą (aktualu rodikliui L808)</v>
      </c>
      <c r="C695" s="672" t="str">
        <f>'10'!L80</f>
        <v>Ne</v>
      </c>
    </row>
    <row r="696" spans="1:3" ht="30" x14ac:dyDescent="0.25">
      <c r="A696" s="2" t="s">
        <v>779</v>
      </c>
      <c r="B696" s="673" t="str">
        <f t="shared" si="15"/>
        <v>Remiami socialinės įtraukties projektai (aktualu rodikliui L809)</v>
      </c>
      <c r="C696" s="672" t="str">
        <f>'10'!L81</f>
        <v>Ne</v>
      </c>
    </row>
    <row r="697" spans="1:3" x14ac:dyDescent="0.25">
      <c r="B697" s="649"/>
      <c r="C697" s="685"/>
    </row>
    <row r="698" spans="1:3" x14ac:dyDescent="0.25">
      <c r="A698" s="1"/>
      <c r="B698" s="362"/>
      <c r="C698" s="686" t="str">
        <f>'10'!M6</f>
        <v>10 priemonė</v>
      </c>
    </row>
    <row r="699" spans="1:3" x14ac:dyDescent="0.25">
      <c r="A699" s="2" t="s">
        <v>188</v>
      </c>
      <c r="B699" s="509" t="str">
        <f>B622</f>
        <v>Priemonės pavadinimas</v>
      </c>
      <c r="C699" s="670">
        <f>'10'!M7</f>
        <v>0</v>
      </c>
    </row>
    <row r="700" spans="1:3" x14ac:dyDescent="0.25">
      <c r="A700" s="2" t="s">
        <v>189</v>
      </c>
      <c r="B700" s="671" t="str">
        <f t="shared" ref="B700:B763" si="16">B623</f>
        <v>Priemonės rūšis</v>
      </c>
      <c r="C700" s="670">
        <f>'10'!M8</f>
        <v>0</v>
      </c>
    </row>
    <row r="701" spans="1:3" ht="30" x14ac:dyDescent="0.25">
      <c r="A701" s="2" t="s">
        <v>190</v>
      </c>
      <c r="B701" s="671" t="str">
        <f t="shared" si="16"/>
        <v>VVG teritorijos poreikių, kuriuos tenkina priemonė, skaičius</v>
      </c>
      <c r="C701" s="670">
        <f>'10'!M9</f>
        <v>0</v>
      </c>
    </row>
    <row r="702" spans="1:3" x14ac:dyDescent="0.25">
      <c r="A702" s="2" t="s">
        <v>191</v>
      </c>
      <c r="B702" s="671" t="str">
        <f t="shared" si="16"/>
        <v>BŽŪP tikslų, kuriuos įgyvendina priemonė, skaičius</v>
      </c>
      <c r="C702" s="670">
        <f>'10'!M10</f>
        <v>0</v>
      </c>
    </row>
    <row r="703" spans="1:3" x14ac:dyDescent="0.25">
      <c r="A703" s="2" t="s">
        <v>192</v>
      </c>
      <c r="B703" s="671" t="str">
        <f t="shared" si="16"/>
        <v>Pagrindinis BŽŪP tikslas, kurį įgyvendina VPS priemonė</v>
      </c>
      <c r="C703" s="672" t="str">
        <f>'10'!M11</f>
        <v>Pasirinkite</v>
      </c>
    </row>
    <row r="704" spans="1:3" ht="30" x14ac:dyDescent="0.25">
      <c r="A704" s="2" t="s">
        <v>193</v>
      </c>
      <c r="B704" s="673" t="str">
        <f t="shared" si="16"/>
        <v>Ar priemonė prisideda prie 4 konkretaus BŽŪP tikslo? (tikslas nurodytas 5 lape)</v>
      </c>
      <c r="C704" s="672" t="str">
        <f>'10'!M12</f>
        <v>Ne</v>
      </c>
    </row>
    <row r="705" spans="1:3" ht="30" x14ac:dyDescent="0.25">
      <c r="A705" s="2" t="s">
        <v>194</v>
      </c>
      <c r="B705" s="673" t="str">
        <f t="shared" si="16"/>
        <v>Ar priemonė prisideda prie 5 konkretaus BŽŪP tikslo? (tikslas nurodytas 5 lape)</v>
      </c>
      <c r="C705" s="672" t="str">
        <f>'10'!M13</f>
        <v>Ne</v>
      </c>
    </row>
    <row r="706" spans="1:3" ht="30" x14ac:dyDescent="0.25">
      <c r="A706" s="2" t="s">
        <v>195</v>
      </c>
      <c r="B706" s="673" t="str">
        <f t="shared" si="16"/>
        <v>Ar priemonė prisideda prie 6 konkretaus BŽŪP tikslo? (tikslas nurodytas 5 lape)</v>
      </c>
      <c r="C706" s="672" t="str">
        <f>'10'!M14</f>
        <v>Ne</v>
      </c>
    </row>
    <row r="707" spans="1:3" ht="30" x14ac:dyDescent="0.25">
      <c r="A707" s="2" t="s">
        <v>196</v>
      </c>
      <c r="B707" s="673" t="str">
        <f t="shared" si="16"/>
        <v>Ar priemonė prisideda prie 9 konkretaus BŽŪP tikslo? (tikslas nurodytas 5 lape)</v>
      </c>
      <c r="C707" s="672" t="str">
        <f>'10'!M15</f>
        <v>Ne</v>
      </c>
    </row>
    <row r="708" spans="1:3" x14ac:dyDescent="0.25">
      <c r="A708" s="2" t="s">
        <v>94</v>
      </c>
      <c r="B708" s="675" t="str">
        <f t="shared" si="16"/>
        <v>A dalis. Priemonės intervencijos logika:</v>
      </c>
      <c r="C708" s="676"/>
    </row>
    <row r="709" spans="1:3" ht="45" x14ac:dyDescent="0.25">
      <c r="A709" s="2" t="s">
        <v>197</v>
      </c>
      <c r="B709" s="673" t="str">
        <f t="shared" si="16"/>
        <v>Priemonės tikslas, ryšys su pagrindiniu BŽŪP tikslu ir VVG teritorijos poreikiais (problemomis ir (arba) potencialu), ryšys su VPS tema (jei taikoma)</v>
      </c>
      <c r="C709" s="677">
        <f>'10'!M17</f>
        <v>0</v>
      </c>
    </row>
    <row r="710" spans="1:3" x14ac:dyDescent="0.25">
      <c r="A710" s="2" t="s">
        <v>198</v>
      </c>
      <c r="B710" s="671" t="str">
        <f t="shared" si="16"/>
        <v>Pokytis, kurio siekiama VPS priemone</v>
      </c>
      <c r="C710" s="677">
        <f>'10'!M18</f>
        <v>0</v>
      </c>
    </row>
    <row r="711" spans="1:3" ht="30" x14ac:dyDescent="0.25">
      <c r="A711" s="2" t="s">
        <v>199</v>
      </c>
      <c r="B711" s="509" t="str">
        <f t="shared" si="16"/>
        <v>Kaip priemonė prisidės prie horizontalaus tikslo d įgyvendinimo? (pildoma, jei taikoma)</v>
      </c>
      <c r="C711" s="677">
        <f>'10'!M19</f>
        <v>0</v>
      </c>
    </row>
    <row r="712" spans="1:3" ht="30" x14ac:dyDescent="0.25">
      <c r="A712" s="2" t="s">
        <v>200</v>
      </c>
      <c r="B712" s="509" t="str">
        <f t="shared" si="16"/>
        <v>Kaip priemonė prisidės prie horizontalaus tikslo e įgyvendinimo? (pildoma, jei taikoma)</v>
      </c>
      <c r="C712" s="677">
        <f>'10'!M20</f>
        <v>0</v>
      </c>
    </row>
    <row r="713" spans="1:3" ht="30" x14ac:dyDescent="0.25">
      <c r="A713" s="2" t="s">
        <v>201</v>
      </c>
      <c r="B713" s="509" t="str">
        <f t="shared" si="16"/>
        <v>Kaip priemonė prisidės prie horizontalaus tikslo f įgyvendinimo? (pildoma, jei taikoma)</v>
      </c>
      <c r="C713" s="677">
        <f>'10'!M21</f>
        <v>0</v>
      </c>
    </row>
    <row r="714" spans="1:3" ht="30" x14ac:dyDescent="0.25">
      <c r="A714" s="2" t="s">
        <v>202</v>
      </c>
      <c r="B714" s="509" t="str">
        <f t="shared" si="16"/>
        <v>Kaip priemonė prisidės prie horizontalaus tikslo i įgyvendinimo? (pildoma, jei taikoma)</v>
      </c>
      <c r="C714" s="677">
        <f>'10'!M22</f>
        <v>0</v>
      </c>
    </row>
    <row r="715" spans="1:3" ht="30" x14ac:dyDescent="0.25">
      <c r="A715" s="2" t="s">
        <v>203</v>
      </c>
      <c r="B715" s="675" t="str">
        <f t="shared" si="16"/>
        <v>B dalis. Pareiškėjų ir projektų tinkamumo sąlygos, projektų atrankos principai:</v>
      </c>
      <c r="C715" s="676"/>
    </row>
    <row r="716" spans="1:3" x14ac:dyDescent="0.25">
      <c r="A716" s="2" t="s">
        <v>204</v>
      </c>
      <c r="B716" s="509" t="str">
        <f t="shared" si="16"/>
        <v>Pagal priemonę remiamos veiklos</v>
      </c>
      <c r="C716" s="677">
        <f>'10'!M24</f>
        <v>0</v>
      </c>
    </row>
    <row r="717" spans="1:3" ht="30" x14ac:dyDescent="0.25">
      <c r="A717" s="2" t="s">
        <v>205</v>
      </c>
      <c r="B717" s="671" t="str">
        <f t="shared" si="16"/>
        <v>Tinkami pareiškėjai ir partneriai (jei taikomas reikalavimas projektus įgyvendinti su partneriais)</v>
      </c>
      <c r="C717" s="677">
        <f>'10'!M25</f>
        <v>0</v>
      </c>
    </row>
    <row r="718" spans="1:3" ht="30" x14ac:dyDescent="0.25">
      <c r="A718" s="2" t="s">
        <v>206</v>
      </c>
      <c r="B718" s="671" t="str">
        <f t="shared" si="16"/>
        <v>Priemonės tikslinė grupė (pildoma, jei nesutampa su tinkamais pareiškėjais ir (arba) partneriais)</v>
      </c>
      <c r="C718" s="677">
        <f>'10'!M26</f>
        <v>0</v>
      </c>
    </row>
    <row r="719" spans="1:3" x14ac:dyDescent="0.25">
      <c r="A719" s="2" t="s">
        <v>725</v>
      </c>
      <c r="B719" s="509" t="str">
        <f t="shared" si="16"/>
        <v>Tinkamumo sąlygos pareiškėjams ir projektams</v>
      </c>
      <c r="C719" s="677">
        <f>'10'!M27</f>
        <v>0</v>
      </c>
    </row>
    <row r="720" spans="1:3" x14ac:dyDescent="0.25">
      <c r="A720" s="2" t="s">
        <v>726</v>
      </c>
      <c r="B720" s="673" t="str">
        <f t="shared" si="16"/>
        <v>Projektų atrankos principai</v>
      </c>
      <c r="C720" s="677">
        <f>'10'!M28</f>
        <v>0</v>
      </c>
    </row>
    <row r="721" spans="1:3" x14ac:dyDescent="0.25">
      <c r="A721" s="2" t="s">
        <v>727</v>
      </c>
      <c r="B721" s="509" t="str">
        <f t="shared" si="16"/>
        <v>Planuojamų kvietimų teikti paraiškas skaičius</v>
      </c>
      <c r="C721" s="670">
        <f>'10'!M29</f>
        <v>0</v>
      </c>
    </row>
    <row r="722" spans="1:3" x14ac:dyDescent="0.25">
      <c r="A722" s="2" t="s">
        <v>728</v>
      </c>
      <c r="B722" s="651" t="str">
        <f t="shared" si="16"/>
        <v>C dalis. Paramos dydžiai:</v>
      </c>
      <c r="C722" s="676"/>
    </row>
    <row r="723" spans="1:3" x14ac:dyDescent="0.25">
      <c r="A723" s="2" t="s">
        <v>729</v>
      </c>
      <c r="B723" s="509" t="str">
        <f t="shared" si="16"/>
        <v>Didžiausia paramos suma vietos projektui, Eur</v>
      </c>
      <c r="C723" s="677">
        <f>'10'!M31</f>
        <v>0</v>
      </c>
    </row>
    <row r="724" spans="1:3" x14ac:dyDescent="0.25">
      <c r="A724" s="2" t="s">
        <v>730</v>
      </c>
      <c r="B724" s="509" t="str">
        <f t="shared" si="16"/>
        <v xml:space="preserve">Paramos lyginamoji dalis, proc. </v>
      </c>
      <c r="C724" s="677">
        <f>'10'!M32</f>
        <v>0</v>
      </c>
    </row>
    <row r="725" spans="1:3" x14ac:dyDescent="0.25">
      <c r="A725" s="2" t="s">
        <v>731</v>
      </c>
      <c r="B725" s="509" t="str">
        <f t="shared" si="16"/>
        <v>Planuojama paramos suma priemonei, Eur</v>
      </c>
      <c r="C725" s="678">
        <f>'10'!M33</f>
        <v>0</v>
      </c>
    </row>
    <row r="726" spans="1:3" x14ac:dyDescent="0.25">
      <c r="A726" s="2" t="s">
        <v>732</v>
      </c>
      <c r="B726" s="509" t="str">
        <f t="shared" si="16"/>
        <v>Planuojama paremti projektų (rodiklis L700)</v>
      </c>
      <c r="C726" s="679">
        <f>'10'!M34</f>
        <v>0</v>
      </c>
    </row>
    <row r="727" spans="1:3" x14ac:dyDescent="0.25">
      <c r="A727" s="2" t="s">
        <v>733</v>
      </c>
      <c r="B727" s="509" t="str">
        <f t="shared" si="16"/>
        <v>Paaiškinimas, kaip nustatyta rodiklio L700 reikšmė</v>
      </c>
      <c r="C727" s="677">
        <f>'10'!M35</f>
        <v>0</v>
      </c>
    </row>
    <row r="728" spans="1:3" ht="30" x14ac:dyDescent="0.25">
      <c r="A728" s="2" t="s">
        <v>734</v>
      </c>
      <c r="B728" s="651" t="str">
        <f t="shared" si="16"/>
        <v>D dalis. Priemonės indėlis į ES ir nacionalinių horizontaliųjų principų įgyvendinimą:</v>
      </c>
      <c r="C728" s="676"/>
    </row>
    <row r="729" spans="1:3" x14ac:dyDescent="0.25">
      <c r="A729" s="2" t="s">
        <v>735</v>
      </c>
      <c r="B729" s="680" t="str">
        <f t="shared" si="16"/>
        <v>Subregioninės vietovės principas:</v>
      </c>
      <c r="C729" s="676"/>
    </row>
    <row r="730" spans="1:3" ht="30" x14ac:dyDescent="0.25">
      <c r="A730" s="2" t="s">
        <v>736</v>
      </c>
      <c r="B730" s="509" t="str">
        <f t="shared" si="16"/>
        <v>Ar siekiama, kad pagal priemonę finansuojami projektai apimtų visas VVG teritorijos seniūnijas?</v>
      </c>
      <c r="C730" s="672" t="str">
        <f>'10'!M38</f>
        <v>Ne</v>
      </c>
    </row>
    <row r="731" spans="1:3" x14ac:dyDescent="0.25">
      <c r="A731" s="2" t="s">
        <v>737</v>
      </c>
      <c r="B731" s="509" t="str">
        <f t="shared" si="16"/>
        <v>Pasirinkimo pagrindimas</v>
      </c>
      <c r="C731" s="677">
        <f>'10'!M39</f>
        <v>0</v>
      </c>
    </row>
    <row r="732" spans="1:3" x14ac:dyDescent="0.25">
      <c r="A732" s="2" t="s">
        <v>738</v>
      </c>
      <c r="B732" s="680" t="str">
        <f t="shared" si="16"/>
        <v>Partnerystės principas:</v>
      </c>
      <c r="C732" s="676"/>
    </row>
    <row r="733" spans="1:3" ht="30" x14ac:dyDescent="0.25">
      <c r="A733" s="2" t="s">
        <v>739</v>
      </c>
      <c r="B733" s="509" t="str">
        <f t="shared" si="16"/>
        <v>Ar siekiama, kad pagal priemonę finansuojami projektai būtų vykdomi su partneriais?</v>
      </c>
      <c r="C733" s="672" t="str">
        <f>'10'!M41</f>
        <v>Ne</v>
      </c>
    </row>
    <row r="734" spans="1:3" x14ac:dyDescent="0.25">
      <c r="A734" s="2" t="s">
        <v>740</v>
      </c>
      <c r="B734" s="509" t="str">
        <f t="shared" si="16"/>
        <v>Pasirinkimo pagrindimas</v>
      </c>
      <c r="C734" s="677">
        <f>'10'!M42</f>
        <v>0</v>
      </c>
    </row>
    <row r="735" spans="1:3" x14ac:dyDescent="0.25">
      <c r="A735" s="2" t="s">
        <v>741</v>
      </c>
      <c r="B735" s="680" t="str">
        <f t="shared" si="16"/>
        <v>Inovacijų principas:</v>
      </c>
      <c r="C735" s="676"/>
    </row>
    <row r="736" spans="1:3" ht="30" x14ac:dyDescent="0.25">
      <c r="A736" s="2" t="s">
        <v>742</v>
      </c>
      <c r="B736" s="509" t="str">
        <f t="shared" si="16"/>
        <v>Ar siekiama, kad pagal priemonę finansuojami projektai būtų skirti inovacijoms vietos lygiu diegti?</v>
      </c>
      <c r="C736" s="672" t="str">
        <f>'10'!M44</f>
        <v>Ne</v>
      </c>
    </row>
    <row r="737" spans="1:3" x14ac:dyDescent="0.25">
      <c r="A737" s="2" t="s">
        <v>743</v>
      </c>
      <c r="B737" s="509" t="str">
        <f t="shared" si="16"/>
        <v>Pasirinkimo pagrindimas</v>
      </c>
      <c r="C737" s="677">
        <f>'10'!M45</f>
        <v>0</v>
      </c>
    </row>
    <row r="738" spans="1:3" ht="30" x14ac:dyDescent="0.25">
      <c r="A738" s="2" t="s">
        <v>744</v>
      </c>
      <c r="B738" s="509" t="str">
        <f t="shared" si="16"/>
        <v>Planuojama paremti projektų, skirtų inovacijoms vietos lygiu diegti (rodiklis L710)</v>
      </c>
      <c r="C738" s="679">
        <f>'10'!M46</f>
        <v>0</v>
      </c>
    </row>
    <row r="739" spans="1:3" x14ac:dyDescent="0.25">
      <c r="A739" s="2" t="s">
        <v>745</v>
      </c>
      <c r="B739" s="680" t="str">
        <f t="shared" si="16"/>
        <v>Lyčių lygybė ir nediskriminavimas:</v>
      </c>
      <c r="C739" s="676"/>
    </row>
    <row r="740" spans="1:3" ht="30" x14ac:dyDescent="0.25">
      <c r="A740" s="2" t="s">
        <v>746</v>
      </c>
      <c r="B740" s="509" t="str">
        <f t="shared" si="16"/>
        <v>Ar pagal priemonę finansuojami projektai, skirti lyčių lygybei ir nediskriminavimui?</v>
      </c>
      <c r="C740" s="672" t="str">
        <f>'10'!M48</f>
        <v>Ne</v>
      </c>
    </row>
    <row r="741" spans="1:3" x14ac:dyDescent="0.25">
      <c r="A741" s="2" t="s">
        <v>747</v>
      </c>
      <c r="B741" s="509" t="str">
        <f t="shared" si="16"/>
        <v>Pasirinkimo pagrindimas (jei taip, kaip bus užtikrinta)</v>
      </c>
      <c r="C741" s="677">
        <f>'10'!M49</f>
        <v>0</v>
      </c>
    </row>
    <row r="742" spans="1:3" x14ac:dyDescent="0.25">
      <c r="A742" s="2" t="s">
        <v>748</v>
      </c>
      <c r="B742" s="680" t="str">
        <f t="shared" si="16"/>
        <v>Jaunimas:</v>
      </c>
      <c r="C742" s="676"/>
    </row>
    <row r="743" spans="1:3" ht="30" x14ac:dyDescent="0.25">
      <c r="A743" s="2" t="s">
        <v>749</v>
      </c>
      <c r="B743" s="509" t="str">
        <f t="shared" si="16"/>
        <v>Ar pagal priemonę finansuojami projektai, skirti jaunimui?</v>
      </c>
      <c r="C743" s="672" t="str">
        <f>'10'!M51</f>
        <v>Ne</v>
      </c>
    </row>
    <row r="744" spans="1:3" x14ac:dyDescent="0.25">
      <c r="A744" s="2" t="s">
        <v>750</v>
      </c>
      <c r="B744" s="509" t="str">
        <f t="shared" si="16"/>
        <v>Pasirinkimo pagrindimas (jei taip, kaip bus užtikrinta)</v>
      </c>
      <c r="C744" s="677">
        <f>'10'!M52</f>
        <v>0</v>
      </c>
    </row>
    <row r="745" spans="1:3" x14ac:dyDescent="0.25">
      <c r="A745" s="2" t="s">
        <v>751</v>
      </c>
      <c r="B745" s="675" t="str">
        <f t="shared" si="16"/>
        <v>E dalis. Priemonės rezultato rodikliai:</v>
      </c>
      <c r="C745" s="676"/>
    </row>
    <row r="746" spans="1:3" x14ac:dyDescent="0.25">
      <c r="A746" s="2" t="s">
        <v>752</v>
      </c>
      <c r="B746" s="680" t="str">
        <f t="shared" si="16"/>
        <v>SP rezultato rodiklių taikymas priemonei:</v>
      </c>
      <c r="C746" s="676"/>
    </row>
    <row r="747" spans="1:3" x14ac:dyDescent="0.25">
      <c r="A747" s="2" t="s">
        <v>753</v>
      </c>
      <c r="B747" s="681" t="str">
        <f t="shared" si="16"/>
        <v>R.3</v>
      </c>
      <c r="C747" s="687" t="str">
        <f>'10'!M55</f>
        <v>Ne</v>
      </c>
    </row>
    <row r="748" spans="1:3" x14ac:dyDescent="0.25">
      <c r="A748" s="2" t="s">
        <v>754</v>
      </c>
      <c r="B748" s="681" t="str">
        <f t="shared" si="16"/>
        <v>R.37</v>
      </c>
      <c r="C748" s="687" t="str">
        <f>'10'!M56</f>
        <v>Ne</v>
      </c>
    </row>
    <row r="749" spans="1:3" x14ac:dyDescent="0.25">
      <c r="A749" s="2" t="s">
        <v>755</v>
      </c>
      <c r="B749" s="681" t="str">
        <f t="shared" si="16"/>
        <v>R.39</v>
      </c>
      <c r="C749" s="687" t="str">
        <f>'10'!M57</f>
        <v>Ne</v>
      </c>
    </row>
    <row r="750" spans="1:3" x14ac:dyDescent="0.25">
      <c r="A750" s="2" t="s">
        <v>756</v>
      </c>
      <c r="B750" s="681" t="str">
        <f t="shared" si="16"/>
        <v>R.41</v>
      </c>
      <c r="C750" s="687" t="str">
        <f>'10'!M58</f>
        <v>Ne</v>
      </c>
    </row>
    <row r="751" spans="1:3" x14ac:dyDescent="0.25">
      <c r="A751" s="2" t="s">
        <v>757</v>
      </c>
      <c r="B751" s="681" t="str">
        <f t="shared" si="16"/>
        <v>R.42</v>
      </c>
      <c r="C751" s="687" t="str">
        <f>'10'!M59</f>
        <v>Ne</v>
      </c>
    </row>
    <row r="752" spans="1:3" x14ac:dyDescent="0.25">
      <c r="A752" s="2" t="s">
        <v>758</v>
      </c>
      <c r="B752" s="680" t="str">
        <f t="shared" si="16"/>
        <v>VPS rodiklių taikymas priemonei:</v>
      </c>
      <c r="C752" s="688"/>
    </row>
    <row r="753" spans="1:3" x14ac:dyDescent="0.25">
      <c r="A753" s="2" t="s">
        <v>759</v>
      </c>
      <c r="B753" s="681" t="str">
        <f t="shared" si="16"/>
        <v>RASE-P.1</v>
      </c>
      <c r="C753" s="687" t="str">
        <f>'10'!M61</f>
        <v>Ne</v>
      </c>
    </row>
    <row r="754" spans="1:3" x14ac:dyDescent="0.25">
      <c r="A754" s="2" t="s">
        <v>760</v>
      </c>
      <c r="B754" s="681" t="str">
        <f t="shared" si="16"/>
        <v>RASE-P.2</v>
      </c>
      <c r="C754" s="687" t="str">
        <f>'10'!M62</f>
        <v>Ne</v>
      </c>
    </row>
    <row r="755" spans="1:3" x14ac:dyDescent="0.25">
      <c r="A755" s="2" t="s">
        <v>761</v>
      </c>
      <c r="B755" s="681" t="str">
        <f t="shared" si="16"/>
        <v>RASE-P.3</v>
      </c>
      <c r="C755" s="687" t="str">
        <f>'10'!M63</f>
        <v>Ne</v>
      </c>
    </row>
    <row r="756" spans="1:3" x14ac:dyDescent="0.25">
      <c r="A756" s="2" t="s">
        <v>762</v>
      </c>
      <c r="B756" s="681" t="str">
        <f t="shared" si="16"/>
        <v>RASE-P.4</v>
      </c>
      <c r="C756" s="687" t="str">
        <f>'10'!M64</f>
        <v>Ne</v>
      </c>
    </row>
    <row r="757" spans="1:3" x14ac:dyDescent="0.25">
      <c r="A757" s="2" t="s">
        <v>763</v>
      </c>
      <c r="B757" s="681" t="str">
        <f t="shared" si="16"/>
        <v>RASE-P.5</v>
      </c>
      <c r="C757" s="687" t="str">
        <f>'10'!M65</f>
        <v>Ne</v>
      </c>
    </row>
    <row r="758" spans="1:3" x14ac:dyDescent="0.25">
      <c r="A758" s="2" t="s">
        <v>764</v>
      </c>
      <c r="B758" s="681" t="str">
        <f t="shared" si="16"/>
        <v>RASE-P.6</v>
      </c>
      <c r="C758" s="687" t="str">
        <f>'10'!M66</f>
        <v>Ne</v>
      </c>
    </row>
    <row r="759" spans="1:3" x14ac:dyDescent="0.25">
      <c r="A759" s="2" t="s">
        <v>765</v>
      </c>
      <c r="B759" s="681" t="str">
        <f t="shared" si="16"/>
        <v>RASE-P.7</v>
      </c>
      <c r="C759" s="687" t="str">
        <f>'10'!M67</f>
        <v>Ne</v>
      </c>
    </row>
    <row r="760" spans="1:3" x14ac:dyDescent="0.25">
      <c r="A760" s="2" t="s">
        <v>766</v>
      </c>
      <c r="B760" s="681" t="str">
        <f t="shared" si="16"/>
        <v>RASE-P.8</v>
      </c>
      <c r="C760" s="687" t="str">
        <f>'10'!M68</f>
        <v>Ne</v>
      </c>
    </row>
    <row r="761" spans="1:3" x14ac:dyDescent="0.25">
      <c r="A761" s="2" t="s">
        <v>767</v>
      </c>
      <c r="B761" s="681" t="str">
        <f t="shared" si="16"/>
        <v>RASE-P.9</v>
      </c>
      <c r="C761" s="687" t="str">
        <f>'10'!M69</f>
        <v>Ne</v>
      </c>
    </row>
    <row r="762" spans="1:3" x14ac:dyDescent="0.25">
      <c r="A762" s="2" t="s">
        <v>768</v>
      </c>
      <c r="B762" s="683" t="str">
        <f t="shared" si="16"/>
        <v>RASE-P.10</v>
      </c>
      <c r="C762" s="689" t="str">
        <f>'10'!M70</f>
        <v>Ne</v>
      </c>
    </row>
    <row r="763" spans="1:3" x14ac:dyDescent="0.25">
      <c r="A763" s="2" t="s">
        <v>769</v>
      </c>
      <c r="B763" s="675" t="str">
        <f t="shared" si="16"/>
        <v>F dalis. Pagal priemonę remiamų projektų pobūdis:</v>
      </c>
      <c r="C763" s="676"/>
    </row>
    <row r="764" spans="1:3" x14ac:dyDescent="0.25">
      <c r="A764" s="2" t="s">
        <v>770</v>
      </c>
      <c r="B764" s="671" t="str">
        <f t="shared" ref="B764:B773" si="17">B687</f>
        <v>Remiami pelno projektai</v>
      </c>
      <c r="C764" s="672" t="str">
        <f>'10'!M72</f>
        <v>Ne</v>
      </c>
    </row>
    <row r="765" spans="1:3" ht="60" x14ac:dyDescent="0.25">
      <c r="A765" s="2" t="s">
        <v>771</v>
      </c>
      <c r="B765" s="673" t="str">
        <f t="shared" si="17"/>
        <v>Remiami projektai, susiję su žinių perdavimu, įskaitant konsultacijas, mokymą ir keitimąsi žiniomis apie tvarią, ekonominę, socialinę, aplinką ir klimatą tausojančią veiklą (aktualu rodikliui L801)</v>
      </c>
      <c r="C765" s="672" t="str">
        <f>'10'!M73</f>
        <v>Ne</v>
      </c>
    </row>
    <row r="766" spans="1:3" ht="75" x14ac:dyDescent="0.25">
      <c r="A766" s="2" t="s">
        <v>772</v>
      </c>
      <c r="B766" s="673" t="str">
        <f t="shared" si="17"/>
        <v>Remiami projektai, susiję su gamintojų organizacijomis, vietinėmis rinkomis, trumpomis tiekimo grandinėmis ir kokybės schemomis, įskaitant paramą investicijoms, rinkodaros veiklą ir kt. (aktualu rodikliui L802)</v>
      </c>
      <c r="C766" s="672" t="str">
        <f>'10'!M74</f>
        <v>Ne</v>
      </c>
    </row>
    <row r="767" spans="1:3" ht="45" x14ac:dyDescent="0.25">
      <c r="A767" s="2" t="s">
        <v>773</v>
      </c>
      <c r="B767" s="673" t="str">
        <f t="shared" si="17"/>
        <v>Remiami projektai, susiję su atsinaujinančios energijos gamybos pajėgumais, įskaitant biologinę (aktualu rodikliui L803)</v>
      </c>
      <c r="C767" s="672" t="str">
        <f>'10'!M75</f>
        <v>Ne</v>
      </c>
    </row>
    <row r="768" spans="1:3" ht="60" x14ac:dyDescent="0.25">
      <c r="A768" s="2" t="s">
        <v>774</v>
      </c>
      <c r="B768" s="673" t="str">
        <f t="shared" si="17"/>
        <v>Remiami projektai, prisidedantys prie aplinkos tvarumo, klimato kaitos švelninimo bei prisitaikymo prie jos tikslų įgyvendinimo kaimo vietovėse (aktualu rodikliui L804)</v>
      </c>
      <c r="C768" s="672" t="str">
        <f>'10'!M76</f>
        <v>Ne</v>
      </c>
    </row>
    <row r="769" spans="1:3" ht="30" x14ac:dyDescent="0.25">
      <c r="A769" s="2" t="s">
        <v>775</v>
      </c>
      <c r="B769" s="673" t="str">
        <f t="shared" si="17"/>
        <v>Remiami projektai, kurie kuria darbo vietas (aktualu rodikliui L805)</v>
      </c>
      <c r="C769" s="672" t="str">
        <f>'10'!M77</f>
        <v>Ne</v>
      </c>
    </row>
    <row r="770" spans="1:3" ht="30" x14ac:dyDescent="0.25">
      <c r="A770" s="2" t="s">
        <v>776</v>
      </c>
      <c r="B770" s="673" t="str">
        <f t="shared" si="17"/>
        <v>Remiami kaimo verslų, įskaitant bioekonomiką, projektai (aktualu rodikliui L 806)</v>
      </c>
      <c r="C770" s="672" t="str">
        <f>'10'!M78</f>
        <v>Ne</v>
      </c>
    </row>
    <row r="771" spans="1:3" ht="30" x14ac:dyDescent="0.25">
      <c r="A771" s="2" t="s">
        <v>777</v>
      </c>
      <c r="B771" s="673" t="str">
        <f t="shared" si="17"/>
        <v>Remiami projektai, susiję su sumanių kaimų strategijomis (aktualu rodikliui L807)</v>
      </c>
      <c r="C771" s="672" t="str">
        <f>'10'!M79</f>
        <v>Ne</v>
      </c>
    </row>
    <row r="772" spans="1:3" ht="30" x14ac:dyDescent="0.25">
      <c r="A772" s="2" t="s">
        <v>778</v>
      </c>
      <c r="B772" s="673" t="str">
        <f t="shared" si="17"/>
        <v>Remiami projektai, gerinantys paslaugų prieinamumą ir infrastruktūrą (aktualu rodikliui L808)</v>
      </c>
      <c r="C772" s="672" t="str">
        <f>'10'!M80</f>
        <v>Ne</v>
      </c>
    </row>
    <row r="773" spans="1:3" ht="30" x14ac:dyDescent="0.25">
      <c r="A773" s="2" t="s">
        <v>779</v>
      </c>
      <c r="B773" s="673" t="str">
        <f t="shared" si="17"/>
        <v>Remiami socialinės įtraukties projektai (aktualu rodikliui L809)</v>
      </c>
      <c r="C773" s="672" t="str">
        <f>'10'!M81</f>
        <v>Ne</v>
      </c>
    </row>
    <row r="774" spans="1:3" x14ac:dyDescent="0.25">
      <c r="A774" s="2"/>
      <c r="B774" s="649"/>
      <c r="C774" s="685"/>
    </row>
    <row r="775" spans="1:3" x14ac:dyDescent="0.25">
      <c r="A775" s="1"/>
      <c r="B775" s="362"/>
      <c r="C775" s="686" t="str">
        <f>'10'!N6</f>
        <v>11 priemonė</v>
      </c>
    </row>
    <row r="776" spans="1:3" x14ac:dyDescent="0.25">
      <c r="A776" s="2" t="s">
        <v>188</v>
      </c>
      <c r="B776" s="509" t="str">
        <f>B699</f>
        <v>Priemonės pavadinimas</v>
      </c>
      <c r="C776" s="670">
        <f>'10'!N7</f>
        <v>0</v>
      </c>
    </row>
    <row r="777" spans="1:3" x14ac:dyDescent="0.25">
      <c r="A777" s="2" t="s">
        <v>189</v>
      </c>
      <c r="B777" s="671" t="str">
        <f t="shared" ref="B777:B840" si="18">B700</f>
        <v>Priemonės rūšis</v>
      </c>
      <c r="C777" s="670">
        <f>'10'!N8</f>
        <v>0</v>
      </c>
    </row>
    <row r="778" spans="1:3" ht="30" x14ac:dyDescent="0.25">
      <c r="A778" s="2" t="s">
        <v>190</v>
      </c>
      <c r="B778" s="671" t="str">
        <f t="shared" si="18"/>
        <v>VVG teritorijos poreikių, kuriuos tenkina priemonė, skaičius</v>
      </c>
      <c r="C778" s="670">
        <f>'10'!N9</f>
        <v>0</v>
      </c>
    </row>
    <row r="779" spans="1:3" x14ac:dyDescent="0.25">
      <c r="A779" s="2" t="s">
        <v>191</v>
      </c>
      <c r="B779" s="671" t="str">
        <f t="shared" si="18"/>
        <v>BŽŪP tikslų, kuriuos įgyvendina priemonė, skaičius</v>
      </c>
      <c r="C779" s="670">
        <f>'10'!N10</f>
        <v>0</v>
      </c>
    </row>
    <row r="780" spans="1:3" x14ac:dyDescent="0.25">
      <c r="A780" s="2" t="s">
        <v>192</v>
      </c>
      <c r="B780" s="671" t="str">
        <f t="shared" si="18"/>
        <v>Pagrindinis BŽŪP tikslas, kurį įgyvendina VPS priemonė</v>
      </c>
      <c r="C780" s="672" t="str">
        <f>'10'!N11</f>
        <v>Pasirinkite</v>
      </c>
    </row>
    <row r="781" spans="1:3" ht="30" x14ac:dyDescent="0.25">
      <c r="A781" s="2" t="s">
        <v>193</v>
      </c>
      <c r="B781" s="673" t="str">
        <f t="shared" si="18"/>
        <v>Ar priemonė prisideda prie 4 konkretaus BŽŪP tikslo? (tikslas nurodytas 5 lape)</v>
      </c>
      <c r="C781" s="672" t="str">
        <f>'10'!N12</f>
        <v>Ne</v>
      </c>
    </row>
    <row r="782" spans="1:3" ht="30" x14ac:dyDescent="0.25">
      <c r="A782" s="2" t="s">
        <v>194</v>
      </c>
      <c r="B782" s="673" t="str">
        <f t="shared" si="18"/>
        <v>Ar priemonė prisideda prie 5 konkretaus BŽŪP tikslo? (tikslas nurodytas 5 lape)</v>
      </c>
      <c r="C782" s="672" t="str">
        <f>'10'!N13</f>
        <v>Ne</v>
      </c>
    </row>
    <row r="783" spans="1:3" ht="30" x14ac:dyDescent="0.25">
      <c r="A783" s="2" t="s">
        <v>195</v>
      </c>
      <c r="B783" s="673" t="str">
        <f t="shared" si="18"/>
        <v>Ar priemonė prisideda prie 6 konkretaus BŽŪP tikslo? (tikslas nurodytas 5 lape)</v>
      </c>
      <c r="C783" s="672" t="str">
        <f>'10'!N14</f>
        <v>Ne</v>
      </c>
    </row>
    <row r="784" spans="1:3" ht="30" x14ac:dyDescent="0.25">
      <c r="A784" s="2" t="s">
        <v>196</v>
      </c>
      <c r="B784" s="673" t="str">
        <f t="shared" si="18"/>
        <v>Ar priemonė prisideda prie 9 konkretaus BŽŪP tikslo? (tikslas nurodytas 5 lape)</v>
      </c>
      <c r="C784" s="672" t="str">
        <f>'10'!N15</f>
        <v>Ne</v>
      </c>
    </row>
    <row r="785" spans="1:3" x14ac:dyDescent="0.25">
      <c r="A785" s="2" t="s">
        <v>94</v>
      </c>
      <c r="B785" s="675" t="str">
        <f t="shared" si="18"/>
        <v>A dalis. Priemonės intervencijos logika:</v>
      </c>
      <c r="C785" s="676"/>
    </row>
    <row r="786" spans="1:3" ht="45" x14ac:dyDescent="0.25">
      <c r="A786" s="2" t="s">
        <v>197</v>
      </c>
      <c r="B786" s="673" t="str">
        <f t="shared" si="18"/>
        <v>Priemonės tikslas, ryšys su pagrindiniu BŽŪP tikslu ir VVG teritorijos poreikiais (problemomis ir (arba) potencialu), ryšys su VPS tema (jei taikoma)</v>
      </c>
      <c r="C786" s="677">
        <f>'10'!N17</f>
        <v>0</v>
      </c>
    </row>
    <row r="787" spans="1:3" x14ac:dyDescent="0.25">
      <c r="A787" s="2" t="s">
        <v>198</v>
      </c>
      <c r="B787" s="671" t="str">
        <f t="shared" si="18"/>
        <v>Pokytis, kurio siekiama VPS priemone</v>
      </c>
      <c r="C787" s="677">
        <f>'10'!N18</f>
        <v>0</v>
      </c>
    </row>
    <row r="788" spans="1:3" ht="30" x14ac:dyDescent="0.25">
      <c r="A788" s="2" t="s">
        <v>199</v>
      </c>
      <c r="B788" s="509" t="str">
        <f t="shared" si="18"/>
        <v>Kaip priemonė prisidės prie horizontalaus tikslo d įgyvendinimo? (pildoma, jei taikoma)</v>
      </c>
      <c r="C788" s="677">
        <f>'10'!N19</f>
        <v>0</v>
      </c>
    </row>
    <row r="789" spans="1:3" ht="30" x14ac:dyDescent="0.25">
      <c r="A789" s="2" t="s">
        <v>200</v>
      </c>
      <c r="B789" s="509" t="str">
        <f t="shared" si="18"/>
        <v>Kaip priemonė prisidės prie horizontalaus tikslo e įgyvendinimo? (pildoma, jei taikoma)</v>
      </c>
      <c r="C789" s="677">
        <f>'10'!N20</f>
        <v>0</v>
      </c>
    </row>
    <row r="790" spans="1:3" ht="30" x14ac:dyDescent="0.25">
      <c r="A790" s="2" t="s">
        <v>201</v>
      </c>
      <c r="B790" s="509" t="str">
        <f t="shared" si="18"/>
        <v>Kaip priemonė prisidės prie horizontalaus tikslo f įgyvendinimo? (pildoma, jei taikoma)</v>
      </c>
      <c r="C790" s="677">
        <f>'10'!N21</f>
        <v>0</v>
      </c>
    </row>
    <row r="791" spans="1:3" ht="30" x14ac:dyDescent="0.25">
      <c r="A791" s="2" t="s">
        <v>202</v>
      </c>
      <c r="B791" s="509" t="str">
        <f t="shared" si="18"/>
        <v>Kaip priemonė prisidės prie horizontalaus tikslo i įgyvendinimo? (pildoma, jei taikoma)</v>
      </c>
      <c r="C791" s="677">
        <f>'10'!N22</f>
        <v>0</v>
      </c>
    </row>
    <row r="792" spans="1:3" ht="30" x14ac:dyDescent="0.25">
      <c r="A792" s="2" t="s">
        <v>203</v>
      </c>
      <c r="B792" s="675" t="str">
        <f t="shared" si="18"/>
        <v>B dalis. Pareiškėjų ir projektų tinkamumo sąlygos, projektų atrankos principai:</v>
      </c>
      <c r="C792" s="676"/>
    </row>
    <row r="793" spans="1:3" x14ac:dyDescent="0.25">
      <c r="A793" s="2" t="s">
        <v>204</v>
      </c>
      <c r="B793" s="509" t="str">
        <f t="shared" si="18"/>
        <v>Pagal priemonę remiamos veiklos</v>
      </c>
      <c r="C793" s="677">
        <f>'10'!N24</f>
        <v>0</v>
      </c>
    </row>
    <row r="794" spans="1:3" ht="30" x14ac:dyDescent="0.25">
      <c r="A794" s="2" t="s">
        <v>205</v>
      </c>
      <c r="B794" s="671" t="str">
        <f t="shared" si="18"/>
        <v>Tinkami pareiškėjai ir partneriai (jei taikomas reikalavimas projektus įgyvendinti su partneriais)</v>
      </c>
      <c r="C794" s="677">
        <f>'10'!N25</f>
        <v>0</v>
      </c>
    </row>
    <row r="795" spans="1:3" ht="30" x14ac:dyDescent="0.25">
      <c r="A795" s="2" t="s">
        <v>206</v>
      </c>
      <c r="B795" s="671" t="str">
        <f t="shared" si="18"/>
        <v>Priemonės tikslinė grupė (pildoma, jei nesutampa su tinkamais pareiškėjais ir (arba) partneriais)</v>
      </c>
      <c r="C795" s="677">
        <f>'10'!N26</f>
        <v>0</v>
      </c>
    </row>
    <row r="796" spans="1:3" x14ac:dyDescent="0.25">
      <c r="A796" s="2" t="s">
        <v>725</v>
      </c>
      <c r="B796" s="509" t="str">
        <f t="shared" si="18"/>
        <v>Tinkamumo sąlygos pareiškėjams ir projektams</v>
      </c>
      <c r="C796" s="677">
        <f>'10'!N27</f>
        <v>0</v>
      </c>
    </row>
    <row r="797" spans="1:3" x14ac:dyDescent="0.25">
      <c r="A797" s="2" t="s">
        <v>726</v>
      </c>
      <c r="B797" s="673" t="str">
        <f t="shared" si="18"/>
        <v>Projektų atrankos principai</v>
      </c>
      <c r="C797" s="677">
        <f>'10'!N28</f>
        <v>0</v>
      </c>
    </row>
    <row r="798" spans="1:3" x14ac:dyDescent="0.25">
      <c r="A798" s="2" t="s">
        <v>727</v>
      </c>
      <c r="B798" s="509" t="str">
        <f t="shared" si="18"/>
        <v>Planuojamų kvietimų teikti paraiškas skaičius</v>
      </c>
      <c r="C798" s="670">
        <f>'10'!N29</f>
        <v>0</v>
      </c>
    </row>
    <row r="799" spans="1:3" x14ac:dyDescent="0.25">
      <c r="A799" s="2" t="s">
        <v>728</v>
      </c>
      <c r="B799" s="651" t="str">
        <f t="shared" si="18"/>
        <v>C dalis. Paramos dydžiai:</v>
      </c>
      <c r="C799" s="676"/>
    </row>
    <row r="800" spans="1:3" x14ac:dyDescent="0.25">
      <c r="A800" s="2" t="s">
        <v>729</v>
      </c>
      <c r="B800" s="509" t="str">
        <f t="shared" si="18"/>
        <v>Didžiausia paramos suma vietos projektui, Eur</v>
      </c>
      <c r="C800" s="677">
        <f>'10'!N31</f>
        <v>0</v>
      </c>
    </row>
    <row r="801" spans="1:3" x14ac:dyDescent="0.25">
      <c r="A801" s="2" t="s">
        <v>730</v>
      </c>
      <c r="B801" s="509" t="str">
        <f t="shared" si="18"/>
        <v xml:space="preserve">Paramos lyginamoji dalis, proc. </v>
      </c>
      <c r="C801" s="677">
        <f>'10'!N32</f>
        <v>0</v>
      </c>
    </row>
    <row r="802" spans="1:3" x14ac:dyDescent="0.25">
      <c r="A802" s="2" t="s">
        <v>731</v>
      </c>
      <c r="B802" s="509" t="str">
        <f t="shared" si="18"/>
        <v>Planuojama paramos suma priemonei, Eur</v>
      </c>
      <c r="C802" s="678">
        <f>'10'!N33</f>
        <v>0</v>
      </c>
    </row>
    <row r="803" spans="1:3" x14ac:dyDescent="0.25">
      <c r="A803" s="2" t="s">
        <v>732</v>
      </c>
      <c r="B803" s="509" t="str">
        <f t="shared" si="18"/>
        <v>Planuojama paremti projektų (rodiklis L700)</v>
      </c>
      <c r="C803" s="679">
        <f>'10'!N34</f>
        <v>0</v>
      </c>
    </row>
    <row r="804" spans="1:3" x14ac:dyDescent="0.25">
      <c r="A804" s="2" t="s">
        <v>733</v>
      </c>
      <c r="B804" s="509" t="str">
        <f t="shared" si="18"/>
        <v>Paaiškinimas, kaip nustatyta rodiklio L700 reikšmė</v>
      </c>
      <c r="C804" s="677">
        <f>'10'!N35</f>
        <v>0</v>
      </c>
    </row>
    <row r="805" spans="1:3" ht="30" x14ac:dyDescent="0.25">
      <c r="A805" s="2" t="s">
        <v>734</v>
      </c>
      <c r="B805" s="651" t="str">
        <f t="shared" si="18"/>
        <v>D dalis. Priemonės indėlis į ES ir nacionalinių horizontaliųjų principų įgyvendinimą:</v>
      </c>
      <c r="C805" s="676"/>
    </row>
    <row r="806" spans="1:3" x14ac:dyDescent="0.25">
      <c r="A806" s="2" t="s">
        <v>735</v>
      </c>
      <c r="B806" s="680" t="str">
        <f t="shared" si="18"/>
        <v>Subregioninės vietovės principas:</v>
      </c>
      <c r="C806" s="676"/>
    </row>
    <row r="807" spans="1:3" ht="30" x14ac:dyDescent="0.25">
      <c r="A807" s="2" t="s">
        <v>736</v>
      </c>
      <c r="B807" s="509" t="str">
        <f t="shared" si="18"/>
        <v>Ar siekiama, kad pagal priemonę finansuojami projektai apimtų visas VVG teritorijos seniūnijas?</v>
      </c>
      <c r="C807" s="672" t="str">
        <f>'10'!N38</f>
        <v>Ne</v>
      </c>
    </row>
    <row r="808" spans="1:3" x14ac:dyDescent="0.25">
      <c r="A808" s="2" t="s">
        <v>737</v>
      </c>
      <c r="B808" s="509" t="str">
        <f t="shared" si="18"/>
        <v>Pasirinkimo pagrindimas</v>
      </c>
      <c r="C808" s="677">
        <f>'10'!N39</f>
        <v>0</v>
      </c>
    </row>
    <row r="809" spans="1:3" x14ac:dyDescent="0.25">
      <c r="A809" s="2" t="s">
        <v>738</v>
      </c>
      <c r="B809" s="680" t="str">
        <f t="shared" si="18"/>
        <v>Partnerystės principas:</v>
      </c>
      <c r="C809" s="676"/>
    </row>
    <row r="810" spans="1:3" ht="30" x14ac:dyDescent="0.25">
      <c r="A810" s="2" t="s">
        <v>739</v>
      </c>
      <c r="B810" s="509" t="str">
        <f t="shared" si="18"/>
        <v>Ar siekiama, kad pagal priemonę finansuojami projektai būtų vykdomi su partneriais?</v>
      </c>
      <c r="C810" s="672" t="str">
        <f>'10'!N41</f>
        <v>Ne</v>
      </c>
    </row>
    <row r="811" spans="1:3" x14ac:dyDescent="0.25">
      <c r="A811" s="2" t="s">
        <v>740</v>
      </c>
      <c r="B811" s="509" t="str">
        <f t="shared" si="18"/>
        <v>Pasirinkimo pagrindimas</v>
      </c>
      <c r="C811" s="677">
        <f>'10'!N42</f>
        <v>0</v>
      </c>
    </row>
    <row r="812" spans="1:3" x14ac:dyDescent="0.25">
      <c r="A812" s="2" t="s">
        <v>741</v>
      </c>
      <c r="B812" s="680" t="str">
        <f t="shared" si="18"/>
        <v>Inovacijų principas:</v>
      </c>
      <c r="C812" s="676"/>
    </row>
    <row r="813" spans="1:3" ht="30" x14ac:dyDescent="0.25">
      <c r="A813" s="2" t="s">
        <v>742</v>
      </c>
      <c r="B813" s="509" t="str">
        <f t="shared" si="18"/>
        <v>Ar siekiama, kad pagal priemonę finansuojami projektai būtų skirti inovacijoms vietos lygiu diegti?</v>
      </c>
      <c r="C813" s="672" t="str">
        <f>'10'!N44</f>
        <v>Ne</v>
      </c>
    </row>
    <row r="814" spans="1:3" x14ac:dyDescent="0.25">
      <c r="A814" s="2" t="s">
        <v>743</v>
      </c>
      <c r="B814" s="509" t="str">
        <f t="shared" si="18"/>
        <v>Pasirinkimo pagrindimas</v>
      </c>
      <c r="C814" s="677">
        <f>'10'!N45</f>
        <v>0</v>
      </c>
    </row>
    <row r="815" spans="1:3" ht="30" x14ac:dyDescent="0.25">
      <c r="A815" s="2" t="s">
        <v>744</v>
      </c>
      <c r="B815" s="509" t="str">
        <f t="shared" si="18"/>
        <v>Planuojama paremti projektų, skirtų inovacijoms vietos lygiu diegti (rodiklis L710)</v>
      </c>
      <c r="C815" s="679">
        <f>'10'!N46</f>
        <v>0</v>
      </c>
    </row>
    <row r="816" spans="1:3" x14ac:dyDescent="0.25">
      <c r="A816" s="2" t="s">
        <v>745</v>
      </c>
      <c r="B816" s="680" t="str">
        <f t="shared" si="18"/>
        <v>Lyčių lygybė ir nediskriminavimas:</v>
      </c>
      <c r="C816" s="676"/>
    </row>
    <row r="817" spans="1:3" ht="30" x14ac:dyDescent="0.25">
      <c r="A817" s="2" t="s">
        <v>746</v>
      </c>
      <c r="B817" s="509" t="str">
        <f t="shared" si="18"/>
        <v>Ar pagal priemonę finansuojami projektai, skirti lyčių lygybei ir nediskriminavimui?</v>
      </c>
      <c r="C817" s="672" t="str">
        <f>'10'!N48</f>
        <v>Ne</v>
      </c>
    </row>
    <row r="818" spans="1:3" x14ac:dyDescent="0.25">
      <c r="A818" s="2" t="s">
        <v>747</v>
      </c>
      <c r="B818" s="509" t="str">
        <f t="shared" si="18"/>
        <v>Pasirinkimo pagrindimas (jei taip, kaip bus užtikrinta)</v>
      </c>
      <c r="C818" s="677">
        <f>'10'!N49</f>
        <v>0</v>
      </c>
    </row>
    <row r="819" spans="1:3" x14ac:dyDescent="0.25">
      <c r="A819" s="2" t="s">
        <v>748</v>
      </c>
      <c r="B819" s="680" t="str">
        <f t="shared" si="18"/>
        <v>Jaunimas:</v>
      </c>
      <c r="C819" s="676"/>
    </row>
    <row r="820" spans="1:3" ht="30" x14ac:dyDescent="0.25">
      <c r="A820" s="2" t="s">
        <v>749</v>
      </c>
      <c r="B820" s="509" t="str">
        <f t="shared" si="18"/>
        <v>Ar pagal priemonę finansuojami projektai, skirti jaunimui?</v>
      </c>
      <c r="C820" s="672" t="str">
        <f>'10'!N51</f>
        <v>Ne</v>
      </c>
    </row>
    <row r="821" spans="1:3" x14ac:dyDescent="0.25">
      <c r="A821" s="2" t="s">
        <v>750</v>
      </c>
      <c r="B821" s="509" t="str">
        <f t="shared" si="18"/>
        <v>Pasirinkimo pagrindimas (jei taip, kaip bus užtikrinta)</v>
      </c>
      <c r="C821" s="677">
        <f>'10'!N52</f>
        <v>0</v>
      </c>
    </row>
    <row r="822" spans="1:3" x14ac:dyDescent="0.25">
      <c r="A822" s="2" t="s">
        <v>751</v>
      </c>
      <c r="B822" s="675" t="str">
        <f t="shared" si="18"/>
        <v>E dalis. Priemonės rezultato rodikliai:</v>
      </c>
      <c r="C822" s="676"/>
    </row>
    <row r="823" spans="1:3" x14ac:dyDescent="0.25">
      <c r="A823" s="2" t="s">
        <v>752</v>
      </c>
      <c r="B823" s="680" t="str">
        <f t="shared" si="18"/>
        <v>SP rezultato rodiklių taikymas priemonei:</v>
      </c>
      <c r="C823" s="676"/>
    </row>
    <row r="824" spans="1:3" x14ac:dyDescent="0.25">
      <c r="A824" s="2" t="s">
        <v>753</v>
      </c>
      <c r="B824" s="681" t="str">
        <f t="shared" si="18"/>
        <v>R.3</v>
      </c>
      <c r="C824" s="687" t="str">
        <f>'10'!N55</f>
        <v>Ne</v>
      </c>
    </row>
    <row r="825" spans="1:3" x14ac:dyDescent="0.25">
      <c r="A825" s="2" t="s">
        <v>754</v>
      </c>
      <c r="B825" s="681" t="str">
        <f t="shared" si="18"/>
        <v>R.37</v>
      </c>
      <c r="C825" s="687" t="str">
        <f>'10'!N56</f>
        <v>Ne</v>
      </c>
    </row>
    <row r="826" spans="1:3" x14ac:dyDescent="0.25">
      <c r="A826" s="2" t="s">
        <v>755</v>
      </c>
      <c r="B826" s="681" t="str">
        <f t="shared" si="18"/>
        <v>R.39</v>
      </c>
      <c r="C826" s="687" t="str">
        <f>'10'!N57</f>
        <v>Ne</v>
      </c>
    </row>
    <row r="827" spans="1:3" x14ac:dyDescent="0.25">
      <c r="A827" s="2" t="s">
        <v>756</v>
      </c>
      <c r="B827" s="681" t="str">
        <f t="shared" si="18"/>
        <v>R.41</v>
      </c>
      <c r="C827" s="687" t="str">
        <f>'10'!N58</f>
        <v>Ne</v>
      </c>
    </row>
    <row r="828" spans="1:3" x14ac:dyDescent="0.25">
      <c r="A828" s="2" t="s">
        <v>757</v>
      </c>
      <c r="B828" s="681" t="str">
        <f t="shared" si="18"/>
        <v>R.42</v>
      </c>
      <c r="C828" s="687" t="str">
        <f>'10'!N59</f>
        <v>Ne</v>
      </c>
    </row>
    <row r="829" spans="1:3" x14ac:dyDescent="0.25">
      <c r="A829" s="2" t="s">
        <v>758</v>
      </c>
      <c r="B829" s="680" t="str">
        <f t="shared" si="18"/>
        <v>VPS rodiklių taikymas priemonei:</v>
      </c>
      <c r="C829" s="688"/>
    </row>
    <row r="830" spans="1:3" x14ac:dyDescent="0.25">
      <c r="A830" s="2" t="s">
        <v>759</v>
      </c>
      <c r="B830" s="681" t="str">
        <f t="shared" si="18"/>
        <v>RASE-P.1</v>
      </c>
      <c r="C830" s="687" t="str">
        <f>'10'!N61</f>
        <v>Ne</v>
      </c>
    </row>
    <row r="831" spans="1:3" x14ac:dyDescent="0.25">
      <c r="A831" s="2" t="s">
        <v>760</v>
      </c>
      <c r="B831" s="681" t="str">
        <f t="shared" si="18"/>
        <v>RASE-P.2</v>
      </c>
      <c r="C831" s="687" t="str">
        <f>'10'!N62</f>
        <v>Ne</v>
      </c>
    </row>
    <row r="832" spans="1:3" x14ac:dyDescent="0.25">
      <c r="A832" s="2" t="s">
        <v>761</v>
      </c>
      <c r="B832" s="681" t="str">
        <f t="shared" si="18"/>
        <v>RASE-P.3</v>
      </c>
      <c r="C832" s="687" t="str">
        <f>'10'!N63</f>
        <v>Ne</v>
      </c>
    </row>
    <row r="833" spans="1:3" x14ac:dyDescent="0.25">
      <c r="A833" s="2" t="s">
        <v>762</v>
      </c>
      <c r="B833" s="681" t="str">
        <f t="shared" si="18"/>
        <v>RASE-P.4</v>
      </c>
      <c r="C833" s="687" t="str">
        <f>'10'!N64</f>
        <v>Ne</v>
      </c>
    </row>
    <row r="834" spans="1:3" x14ac:dyDescent="0.25">
      <c r="A834" s="2" t="s">
        <v>763</v>
      </c>
      <c r="B834" s="681" t="str">
        <f t="shared" si="18"/>
        <v>RASE-P.5</v>
      </c>
      <c r="C834" s="687" t="str">
        <f>'10'!N65</f>
        <v>Ne</v>
      </c>
    </row>
    <row r="835" spans="1:3" x14ac:dyDescent="0.25">
      <c r="A835" s="2" t="s">
        <v>764</v>
      </c>
      <c r="B835" s="681" t="str">
        <f t="shared" si="18"/>
        <v>RASE-P.6</v>
      </c>
      <c r="C835" s="687" t="str">
        <f>'10'!N66</f>
        <v>Ne</v>
      </c>
    </row>
    <row r="836" spans="1:3" x14ac:dyDescent="0.25">
      <c r="A836" s="2" t="s">
        <v>765</v>
      </c>
      <c r="B836" s="681" t="str">
        <f t="shared" si="18"/>
        <v>RASE-P.7</v>
      </c>
      <c r="C836" s="687" t="str">
        <f>'10'!N67</f>
        <v>Ne</v>
      </c>
    </row>
    <row r="837" spans="1:3" x14ac:dyDescent="0.25">
      <c r="A837" s="2" t="s">
        <v>766</v>
      </c>
      <c r="B837" s="681" t="str">
        <f t="shared" si="18"/>
        <v>RASE-P.8</v>
      </c>
      <c r="C837" s="687" t="str">
        <f>'10'!N68</f>
        <v>Ne</v>
      </c>
    </row>
    <row r="838" spans="1:3" x14ac:dyDescent="0.25">
      <c r="A838" s="2" t="s">
        <v>767</v>
      </c>
      <c r="B838" s="681" t="str">
        <f t="shared" si="18"/>
        <v>RASE-P.9</v>
      </c>
      <c r="C838" s="687" t="str">
        <f>'10'!N69</f>
        <v>Ne</v>
      </c>
    </row>
    <row r="839" spans="1:3" x14ac:dyDescent="0.25">
      <c r="A839" s="2" t="s">
        <v>768</v>
      </c>
      <c r="B839" s="683" t="str">
        <f t="shared" si="18"/>
        <v>RASE-P.10</v>
      </c>
      <c r="C839" s="689" t="str">
        <f>'10'!N70</f>
        <v>Ne</v>
      </c>
    </row>
    <row r="840" spans="1:3" x14ac:dyDescent="0.25">
      <c r="A840" s="2" t="s">
        <v>769</v>
      </c>
      <c r="B840" s="675" t="str">
        <f t="shared" si="18"/>
        <v>F dalis. Pagal priemonę remiamų projektų pobūdis:</v>
      </c>
      <c r="C840" s="676"/>
    </row>
    <row r="841" spans="1:3" x14ac:dyDescent="0.25">
      <c r="A841" s="2" t="s">
        <v>770</v>
      </c>
      <c r="B841" s="671" t="str">
        <f t="shared" ref="B841:B850" si="19">B764</f>
        <v>Remiami pelno projektai</v>
      </c>
      <c r="C841" s="672" t="str">
        <f>'10'!N72</f>
        <v>Ne</v>
      </c>
    </row>
    <row r="842" spans="1:3" ht="60" x14ac:dyDescent="0.25">
      <c r="A842" s="2" t="s">
        <v>771</v>
      </c>
      <c r="B842" s="673" t="str">
        <f t="shared" si="19"/>
        <v>Remiami projektai, susiję su žinių perdavimu, įskaitant konsultacijas, mokymą ir keitimąsi žiniomis apie tvarią, ekonominę, socialinę, aplinką ir klimatą tausojančią veiklą (aktualu rodikliui L801)</v>
      </c>
      <c r="C842" s="672" t="str">
        <f>'10'!N73</f>
        <v>Ne</v>
      </c>
    </row>
    <row r="843" spans="1:3" ht="75" x14ac:dyDescent="0.25">
      <c r="A843" s="2" t="s">
        <v>772</v>
      </c>
      <c r="B843" s="673" t="str">
        <f t="shared" si="19"/>
        <v>Remiami projektai, susiję su gamintojų organizacijomis, vietinėmis rinkomis, trumpomis tiekimo grandinėmis ir kokybės schemomis, įskaitant paramą investicijoms, rinkodaros veiklą ir kt. (aktualu rodikliui L802)</v>
      </c>
      <c r="C843" s="672" t="str">
        <f>'10'!N74</f>
        <v>Ne</v>
      </c>
    </row>
    <row r="844" spans="1:3" ht="45" x14ac:dyDescent="0.25">
      <c r="A844" s="2" t="s">
        <v>773</v>
      </c>
      <c r="B844" s="673" t="str">
        <f t="shared" si="19"/>
        <v>Remiami projektai, susiję su atsinaujinančios energijos gamybos pajėgumais, įskaitant biologinę (aktualu rodikliui L803)</v>
      </c>
      <c r="C844" s="672" t="str">
        <f>'10'!N75</f>
        <v>Ne</v>
      </c>
    </row>
    <row r="845" spans="1:3" ht="60" x14ac:dyDescent="0.25">
      <c r="A845" s="2" t="s">
        <v>774</v>
      </c>
      <c r="B845" s="673" t="str">
        <f t="shared" si="19"/>
        <v>Remiami projektai, prisidedantys prie aplinkos tvarumo, klimato kaitos švelninimo bei prisitaikymo prie jos tikslų įgyvendinimo kaimo vietovėse (aktualu rodikliui L804)</v>
      </c>
      <c r="C845" s="672" t="str">
        <f>'10'!N76</f>
        <v>Ne</v>
      </c>
    </row>
    <row r="846" spans="1:3" ht="30" x14ac:dyDescent="0.25">
      <c r="A846" s="2" t="s">
        <v>775</v>
      </c>
      <c r="B846" s="673" t="str">
        <f t="shared" si="19"/>
        <v>Remiami projektai, kurie kuria darbo vietas (aktualu rodikliui L805)</v>
      </c>
      <c r="C846" s="672" t="str">
        <f>'10'!N77</f>
        <v>Ne</v>
      </c>
    </row>
    <row r="847" spans="1:3" ht="30" x14ac:dyDescent="0.25">
      <c r="A847" s="2" t="s">
        <v>776</v>
      </c>
      <c r="B847" s="673" t="str">
        <f t="shared" si="19"/>
        <v>Remiami kaimo verslų, įskaitant bioekonomiką, projektai (aktualu rodikliui L 806)</v>
      </c>
      <c r="C847" s="672" t="str">
        <f>'10'!N78</f>
        <v>Ne</v>
      </c>
    </row>
    <row r="848" spans="1:3" ht="30" x14ac:dyDescent="0.25">
      <c r="A848" s="2" t="s">
        <v>777</v>
      </c>
      <c r="B848" s="673" t="str">
        <f t="shared" si="19"/>
        <v>Remiami projektai, susiję su sumanių kaimų strategijomis (aktualu rodikliui L807)</v>
      </c>
      <c r="C848" s="672" t="str">
        <f>'10'!N79</f>
        <v>Ne</v>
      </c>
    </row>
    <row r="849" spans="1:3" ht="30" x14ac:dyDescent="0.25">
      <c r="A849" s="2" t="s">
        <v>778</v>
      </c>
      <c r="B849" s="673" t="str">
        <f t="shared" si="19"/>
        <v>Remiami projektai, gerinantys paslaugų prieinamumą ir infrastruktūrą (aktualu rodikliui L808)</v>
      </c>
      <c r="C849" s="672" t="str">
        <f>'10'!N80</f>
        <v>Ne</v>
      </c>
    </row>
    <row r="850" spans="1:3" ht="30" x14ac:dyDescent="0.25">
      <c r="A850" s="2" t="s">
        <v>779</v>
      </c>
      <c r="B850" s="673" t="str">
        <f t="shared" si="19"/>
        <v>Remiami socialinės įtraukties projektai (aktualu rodikliui L809)</v>
      </c>
      <c r="C850" s="672" t="str">
        <f>'10'!N81</f>
        <v>Ne</v>
      </c>
    </row>
    <row r="851" spans="1:3" x14ac:dyDescent="0.25">
      <c r="B851" s="649"/>
      <c r="C851" s="685"/>
    </row>
    <row r="852" spans="1:3" x14ac:dyDescent="0.25">
      <c r="A852" s="1"/>
      <c r="B852" s="362"/>
      <c r="C852" s="686" t="str">
        <f>'10'!O6</f>
        <v>12 priemonė</v>
      </c>
    </row>
    <row r="853" spans="1:3" x14ac:dyDescent="0.25">
      <c r="A853" s="2" t="s">
        <v>188</v>
      </c>
      <c r="B853" s="509" t="str">
        <f>B776</f>
        <v>Priemonės pavadinimas</v>
      </c>
      <c r="C853" s="670">
        <f>'10'!O7</f>
        <v>0</v>
      </c>
    </row>
    <row r="854" spans="1:3" x14ac:dyDescent="0.25">
      <c r="A854" s="2" t="s">
        <v>189</v>
      </c>
      <c r="B854" s="671" t="str">
        <f t="shared" ref="B854:B917" si="20">B777</f>
        <v>Priemonės rūšis</v>
      </c>
      <c r="C854" s="670">
        <f>'10'!O8</f>
        <v>0</v>
      </c>
    </row>
    <row r="855" spans="1:3" ht="30" x14ac:dyDescent="0.25">
      <c r="A855" s="2" t="s">
        <v>190</v>
      </c>
      <c r="B855" s="671" t="str">
        <f t="shared" si="20"/>
        <v>VVG teritorijos poreikių, kuriuos tenkina priemonė, skaičius</v>
      </c>
      <c r="C855" s="670">
        <f>'10'!O9</f>
        <v>0</v>
      </c>
    </row>
    <row r="856" spans="1:3" x14ac:dyDescent="0.25">
      <c r="A856" s="2" t="s">
        <v>191</v>
      </c>
      <c r="B856" s="671" t="str">
        <f t="shared" si="20"/>
        <v>BŽŪP tikslų, kuriuos įgyvendina priemonė, skaičius</v>
      </c>
      <c r="C856" s="670">
        <f>'10'!O10</f>
        <v>0</v>
      </c>
    </row>
    <row r="857" spans="1:3" x14ac:dyDescent="0.25">
      <c r="A857" s="2" t="s">
        <v>192</v>
      </c>
      <c r="B857" s="671" t="str">
        <f t="shared" si="20"/>
        <v>Pagrindinis BŽŪP tikslas, kurį įgyvendina VPS priemonė</v>
      </c>
      <c r="C857" s="672" t="str">
        <f>'10'!O11</f>
        <v>Pasirinkite</v>
      </c>
    </row>
    <row r="858" spans="1:3" ht="30" x14ac:dyDescent="0.25">
      <c r="A858" s="2" t="s">
        <v>193</v>
      </c>
      <c r="B858" s="673" t="str">
        <f t="shared" si="20"/>
        <v>Ar priemonė prisideda prie 4 konkretaus BŽŪP tikslo? (tikslas nurodytas 5 lape)</v>
      </c>
      <c r="C858" s="672" t="str">
        <f>'10'!O12</f>
        <v>Ne</v>
      </c>
    </row>
    <row r="859" spans="1:3" ht="30" x14ac:dyDescent="0.25">
      <c r="A859" s="2" t="s">
        <v>194</v>
      </c>
      <c r="B859" s="673" t="str">
        <f t="shared" si="20"/>
        <v>Ar priemonė prisideda prie 5 konkretaus BŽŪP tikslo? (tikslas nurodytas 5 lape)</v>
      </c>
      <c r="C859" s="672" t="str">
        <f>'10'!O13</f>
        <v>Ne</v>
      </c>
    </row>
    <row r="860" spans="1:3" ht="30" x14ac:dyDescent="0.25">
      <c r="A860" s="2" t="s">
        <v>195</v>
      </c>
      <c r="B860" s="673" t="str">
        <f t="shared" si="20"/>
        <v>Ar priemonė prisideda prie 6 konkretaus BŽŪP tikslo? (tikslas nurodytas 5 lape)</v>
      </c>
      <c r="C860" s="672" t="str">
        <f>'10'!O14</f>
        <v>Ne</v>
      </c>
    </row>
    <row r="861" spans="1:3" ht="30" x14ac:dyDescent="0.25">
      <c r="A861" s="2" t="s">
        <v>196</v>
      </c>
      <c r="B861" s="673" t="str">
        <f t="shared" si="20"/>
        <v>Ar priemonė prisideda prie 9 konkretaus BŽŪP tikslo? (tikslas nurodytas 5 lape)</v>
      </c>
      <c r="C861" s="672" t="str">
        <f>'10'!O15</f>
        <v>Ne</v>
      </c>
    </row>
    <row r="862" spans="1:3" x14ac:dyDescent="0.25">
      <c r="A862" s="2" t="s">
        <v>94</v>
      </c>
      <c r="B862" s="675" t="str">
        <f t="shared" si="20"/>
        <v>A dalis. Priemonės intervencijos logika:</v>
      </c>
      <c r="C862" s="676"/>
    </row>
    <row r="863" spans="1:3" ht="45" x14ac:dyDescent="0.25">
      <c r="A863" s="2" t="s">
        <v>197</v>
      </c>
      <c r="B863" s="673" t="str">
        <f t="shared" si="20"/>
        <v>Priemonės tikslas, ryšys su pagrindiniu BŽŪP tikslu ir VVG teritorijos poreikiais (problemomis ir (arba) potencialu), ryšys su VPS tema (jei taikoma)</v>
      </c>
      <c r="C863" s="677">
        <f>'10'!O17</f>
        <v>0</v>
      </c>
    </row>
    <row r="864" spans="1:3" x14ac:dyDescent="0.25">
      <c r="A864" s="2" t="s">
        <v>198</v>
      </c>
      <c r="B864" s="671" t="str">
        <f t="shared" si="20"/>
        <v>Pokytis, kurio siekiama VPS priemone</v>
      </c>
      <c r="C864" s="677">
        <f>'10'!O18</f>
        <v>0</v>
      </c>
    </row>
    <row r="865" spans="1:3" ht="30" x14ac:dyDescent="0.25">
      <c r="A865" s="2" t="s">
        <v>199</v>
      </c>
      <c r="B865" s="509" t="str">
        <f t="shared" si="20"/>
        <v>Kaip priemonė prisidės prie horizontalaus tikslo d įgyvendinimo? (pildoma, jei taikoma)</v>
      </c>
      <c r="C865" s="677">
        <f>'10'!O19</f>
        <v>0</v>
      </c>
    </row>
    <row r="866" spans="1:3" ht="30" x14ac:dyDescent="0.25">
      <c r="A866" s="2" t="s">
        <v>200</v>
      </c>
      <c r="B866" s="509" t="str">
        <f t="shared" si="20"/>
        <v>Kaip priemonė prisidės prie horizontalaus tikslo e įgyvendinimo? (pildoma, jei taikoma)</v>
      </c>
      <c r="C866" s="677">
        <f>'10'!O20</f>
        <v>0</v>
      </c>
    </row>
    <row r="867" spans="1:3" ht="30" x14ac:dyDescent="0.25">
      <c r="A867" s="2" t="s">
        <v>201</v>
      </c>
      <c r="B867" s="509" t="str">
        <f t="shared" si="20"/>
        <v>Kaip priemonė prisidės prie horizontalaus tikslo f įgyvendinimo? (pildoma, jei taikoma)</v>
      </c>
      <c r="C867" s="677">
        <f>'10'!O21</f>
        <v>0</v>
      </c>
    </row>
    <row r="868" spans="1:3" ht="30" x14ac:dyDescent="0.25">
      <c r="A868" s="2" t="s">
        <v>202</v>
      </c>
      <c r="B868" s="509" t="str">
        <f t="shared" si="20"/>
        <v>Kaip priemonė prisidės prie horizontalaus tikslo i įgyvendinimo? (pildoma, jei taikoma)</v>
      </c>
      <c r="C868" s="677">
        <f>'10'!O22</f>
        <v>0</v>
      </c>
    </row>
    <row r="869" spans="1:3" ht="30" x14ac:dyDescent="0.25">
      <c r="A869" s="2" t="s">
        <v>203</v>
      </c>
      <c r="B869" s="675" t="str">
        <f t="shared" si="20"/>
        <v>B dalis. Pareiškėjų ir projektų tinkamumo sąlygos, projektų atrankos principai:</v>
      </c>
      <c r="C869" s="676"/>
    </row>
    <row r="870" spans="1:3" x14ac:dyDescent="0.25">
      <c r="A870" s="2" t="s">
        <v>204</v>
      </c>
      <c r="B870" s="509" t="str">
        <f t="shared" si="20"/>
        <v>Pagal priemonę remiamos veiklos</v>
      </c>
      <c r="C870" s="677">
        <f>'10'!O24</f>
        <v>0</v>
      </c>
    </row>
    <row r="871" spans="1:3" ht="30" x14ac:dyDescent="0.25">
      <c r="A871" s="2" t="s">
        <v>205</v>
      </c>
      <c r="B871" s="671" t="str">
        <f t="shared" si="20"/>
        <v>Tinkami pareiškėjai ir partneriai (jei taikomas reikalavimas projektus įgyvendinti su partneriais)</v>
      </c>
      <c r="C871" s="677">
        <f>'10'!O25</f>
        <v>0</v>
      </c>
    </row>
    <row r="872" spans="1:3" ht="30" x14ac:dyDescent="0.25">
      <c r="A872" s="2" t="s">
        <v>206</v>
      </c>
      <c r="B872" s="671" t="str">
        <f t="shared" si="20"/>
        <v>Priemonės tikslinė grupė (pildoma, jei nesutampa su tinkamais pareiškėjais ir (arba) partneriais)</v>
      </c>
      <c r="C872" s="677">
        <f>'10'!O26</f>
        <v>0</v>
      </c>
    </row>
    <row r="873" spans="1:3" x14ac:dyDescent="0.25">
      <c r="A873" s="2" t="s">
        <v>725</v>
      </c>
      <c r="B873" s="509" t="str">
        <f t="shared" si="20"/>
        <v>Tinkamumo sąlygos pareiškėjams ir projektams</v>
      </c>
      <c r="C873" s="677">
        <f>'10'!O27</f>
        <v>0</v>
      </c>
    </row>
    <row r="874" spans="1:3" x14ac:dyDescent="0.25">
      <c r="A874" s="2" t="s">
        <v>726</v>
      </c>
      <c r="B874" s="673" t="str">
        <f t="shared" si="20"/>
        <v>Projektų atrankos principai</v>
      </c>
      <c r="C874" s="677">
        <f>'10'!O28</f>
        <v>0</v>
      </c>
    </row>
    <row r="875" spans="1:3" x14ac:dyDescent="0.25">
      <c r="A875" s="2" t="s">
        <v>727</v>
      </c>
      <c r="B875" s="509" t="str">
        <f t="shared" si="20"/>
        <v>Planuojamų kvietimų teikti paraiškas skaičius</v>
      </c>
      <c r="C875" s="670">
        <f>'10'!O29</f>
        <v>0</v>
      </c>
    </row>
    <row r="876" spans="1:3" x14ac:dyDescent="0.25">
      <c r="A876" s="2" t="s">
        <v>728</v>
      </c>
      <c r="B876" s="651" t="str">
        <f t="shared" si="20"/>
        <v>C dalis. Paramos dydžiai:</v>
      </c>
      <c r="C876" s="676"/>
    </row>
    <row r="877" spans="1:3" x14ac:dyDescent="0.25">
      <c r="A877" s="2" t="s">
        <v>729</v>
      </c>
      <c r="B877" s="509" t="str">
        <f t="shared" si="20"/>
        <v>Didžiausia paramos suma vietos projektui, Eur</v>
      </c>
      <c r="C877" s="677">
        <f>'10'!O31</f>
        <v>0</v>
      </c>
    </row>
    <row r="878" spans="1:3" x14ac:dyDescent="0.25">
      <c r="A878" s="2" t="s">
        <v>730</v>
      </c>
      <c r="B878" s="509" t="str">
        <f t="shared" si="20"/>
        <v xml:space="preserve">Paramos lyginamoji dalis, proc. </v>
      </c>
      <c r="C878" s="677">
        <f>'10'!O32</f>
        <v>0</v>
      </c>
    </row>
    <row r="879" spans="1:3" x14ac:dyDescent="0.25">
      <c r="A879" s="2" t="s">
        <v>731</v>
      </c>
      <c r="B879" s="509" t="str">
        <f t="shared" si="20"/>
        <v>Planuojama paramos suma priemonei, Eur</v>
      </c>
      <c r="C879" s="678">
        <f>'10'!O33</f>
        <v>0</v>
      </c>
    </row>
    <row r="880" spans="1:3" x14ac:dyDescent="0.25">
      <c r="A880" s="2" t="s">
        <v>732</v>
      </c>
      <c r="B880" s="509" t="str">
        <f t="shared" si="20"/>
        <v>Planuojama paremti projektų (rodiklis L700)</v>
      </c>
      <c r="C880" s="679">
        <f>'10'!O34</f>
        <v>0</v>
      </c>
    </row>
    <row r="881" spans="1:3" x14ac:dyDescent="0.25">
      <c r="A881" s="2" t="s">
        <v>733</v>
      </c>
      <c r="B881" s="509" t="str">
        <f t="shared" si="20"/>
        <v>Paaiškinimas, kaip nustatyta rodiklio L700 reikšmė</v>
      </c>
      <c r="C881" s="677">
        <f>'10'!O35</f>
        <v>0</v>
      </c>
    </row>
    <row r="882" spans="1:3" ht="30" x14ac:dyDescent="0.25">
      <c r="A882" s="2" t="s">
        <v>734</v>
      </c>
      <c r="B882" s="651" t="str">
        <f t="shared" si="20"/>
        <v>D dalis. Priemonės indėlis į ES ir nacionalinių horizontaliųjų principų įgyvendinimą:</v>
      </c>
      <c r="C882" s="676"/>
    </row>
    <row r="883" spans="1:3" x14ac:dyDescent="0.25">
      <c r="A883" s="2" t="s">
        <v>735</v>
      </c>
      <c r="B883" s="680" t="str">
        <f t="shared" si="20"/>
        <v>Subregioninės vietovės principas:</v>
      </c>
      <c r="C883" s="676"/>
    </row>
    <row r="884" spans="1:3" ht="30" x14ac:dyDescent="0.25">
      <c r="A884" s="2" t="s">
        <v>736</v>
      </c>
      <c r="B884" s="509" t="str">
        <f t="shared" si="20"/>
        <v>Ar siekiama, kad pagal priemonę finansuojami projektai apimtų visas VVG teritorijos seniūnijas?</v>
      </c>
      <c r="C884" s="672" t="str">
        <f>'10'!O38</f>
        <v>Ne</v>
      </c>
    </row>
    <row r="885" spans="1:3" x14ac:dyDescent="0.25">
      <c r="A885" s="2" t="s">
        <v>737</v>
      </c>
      <c r="B885" s="509" t="str">
        <f t="shared" si="20"/>
        <v>Pasirinkimo pagrindimas</v>
      </c>
      <c r="C885" s="677">
        <f>'10'!O39</f>
        <v>0</v>
      </c>
    </row>
    <row r="886" spans="1:3" x14ac:dyDescent="0.25">
      <c r="A886" s="2" t="s">
        <v>738</v>
      </c>
      <c r="B886" s="680" t="str">
        <f t="shared" si="20"/>
        <v>Partnerystės principas:</v>
      </c>
      <c r="C886" s="676"/>
    </row>
    <row r="887" spans="1:3" ht="30" x14ac:dyDescent="0.25">
      <c r="A887" s="2" t="s">
        <v>739</v>
      </c>
      <c r="B887" s="509" t="str">
        <f t="shared" si="20"/>
        <v>Ar siekiama, kad pagal priemonę finansuojami projektai būtų vykdomi su partneriais?</v>
      </c>
      <c r="C887" s="672" t="str">
        <f>'10'!O41</f>
        <v>Ne</v>
      </c>
    </row>
    <row r="888" spans="1:3" x14ac:dyDescent="0.25">
      <c r="A888" s="2" t="s">
        <v>740</v>
      </c>
      <c r="B888" s="509" t="str">
        <f t="shared" si="20"/>
        <v>Pasirinkimo pagrindimas</v>
      </c>
      <c r="C888" s="677">
        <f>'10'!O42</f>
        <v>0</v>
      </c>
    </row>
    <row r="889" spans="1:3" x14ac:dyDescent="0.25">
      <c r="A889" s="2" t="s">
        <v>741</v>
      </c>
      <c r="B889" s="680" t="str">
        <f t="shared" si="20"/>
        <v>Inovacijų principas:</v>
      </c>
      <c r="C889" s="676"/>
    </row>
    <row r="890" spans="1:3" ht="30" x14ac:dyDescent="0.25">
      <c r="A890" s="2" t="s">
        <v>742</v>
      </c>
      <c r="B890" s="509" t="str">
        <f t="shared" si="20"/>
        <v>Ar siekiama, kad pagal priemonę finansuojami projektai būtų skirti inovacijoms vietos lygiu diegti?</v>
      </c>
      <c r="C890" s="672" t="str">
        <f>'10'!O44</f>
        <v>Ne</v>
      </c>
    </row>
    <row r="891" spans="1:3" x14ac:dyDescent="0.25">
      <c r="A891" s="2" t="s">
        <v>743</v>
      </c>
      <c r="B891" s="509" t="str">
        <f t="shared" si="20"/>
        <v>Pasirinkimo pagrindimas</v>
      </c>
      <c r="C891" s="677">
        <f>'10'!O45</f>
        <v>0</v>
      </c>
    </row>
    <row r="892" spans="1:3" ht="30" x14ac:dyDescent="0.25">
      <c r="A892" s="2" t="s">
        <v>744</v>
      </c>
      <c r="B892" s="509" t="str">
        <f t="shared" si="20"/>
        <v>Planuojama paremti projektų, skirtų inovacijoms vietos lygiu diegti (rodiklis L710)</v>
      </c>
      <c r="C892" s="679">
        <f>'10'!O46</f>
        <v>0</v>
      </c>
    </row>
    <row r="893" spans="1:3" x14ac:dyDescent="0.25">
      <c r="A893" s="2" t="s">
        <v>745</v>
      </c>
      <c r="B893" s="680" t="str">
        <f t="shared" si="20"/>
        <v>Lyčių lygybė ir nediskriminavimas:</v>
      </c>
      <c r="C893" s="676"/>
    </row>
    <row r="894" spans="1:3" ht="30" x14ac:dyDescent="0.25">
      <c r="A894" s="2" t="s">
        <v>746</v>
      </c>
      <c r="B894" s="509" t="str">
        <f t="shared" si="20"/>
        <v>Ar pagal priemonę finansuojami projektai, skirti lyčių lygybei ir nediskriminavimui?</v>
      </c>
      <c r="C894" s="672" t="str">
        <f>'10'!O48</f>
        <v>Ne</v>
      </c>
    </row>
    <row r="895" spans="1:3" x14ac:dyDescent="0.25">
      <c r="A895" s="2" t="s">
        <v>747</v>
      </c>
      <c r="B895" s="509" t="str">
        <f t="shared" si="20"/>
        <v>Pasirinkimo pagrindimas (jei taip, kaip bus užtikrinta)</v>
      </c>
      <c r="C895" s="677">
        <f>'10'!O49</f>
        <v>0</v>
      </c>
    </row>
    <row r="896" spans="1:3" x14ac:dyDescent="0.25">
      <c r="A896" s="2" t="s">
        <v>748</v>
      </c>
      <c r="B896" s="680" t="str">
        <f t="shared" si="20"/>
        <v>Jaunimas:</v>
      </c>
      <c r="C896" s="676"/>
    </row>
    <row r="897" spans="1:3" ht="30" x14ac:dyDescent="0.25">
      <c r="A897" s="2" t="s">
        <v>749</v>
      </c>
      <c r="B897" s="509" t="str">
        <f t="shared" si="20"/>
        <v>Ar pagal priemonę finansuojami projektai, skirti jaunimui?</v>
      </c>
      <c r="C897" s="672" t="str">
        <f>'10'!O51</f>
        <v>Ne</v>
      </c>
    </row>
    <row r="898" spans="1:3" x14ac:dyDescent="0.25">
      <c r="A898" s="2" t="s">
        <v>750</v>
      </c>
      <c r="B898" s="509" t="str">
        <f t="shared" si="20"/>
        <v>Pasirinkimo pagrindimas (jei taip, kaip bus užtikrinta)</v>
      </c>
      <c r="C898" s="677">
        <f>'10'!O52</f>
        <v>0</v>
      </c>
    </row>
    <row r="899" spans="1:3" x14ac:dyDescent="0.25">
      <c r="A899" s="2" t="s">
        <v>751</v>
      </c>
      <c r="B899" s="675" t="str">
        <f t="shared" si="20"/>
        <v>E dalis. Priemonės rezultato rodikliai:</v>
      </c>
      <c r="C899" s="676"/>
    </row>
    <row r="900" spans="1:3" x14ac:dyDescent="0.25">
      <c r="A900" s="2" t="s">
        <v>752</v>
      </c>
      <c r="B900" s="680" t="str">
        <f t="shared" si="20"/>
        <v>SP rezultato rodiklių taikymas priemonei:</v>
      </c>
      <c r="C900" s="676"/>
    </row>
    <row r="901" spans="1:3" x14ac:dyDescent="0.25">
      <c r="A901" s="2" t="s">
        <v>753</v>
      </c>
      <c r="B901" s="681" t="str">
        <f t="shared" si="20"/>
        <v>R.3</v>
      </c>
      <c r="C901" s="687" t="str">
        <f>'10'!O55</f>
        <v>Ne</v>
      </c>
    </row>
    <row r="902" spans="1:3" x14ac:dyDescent="0.25">
      <c r="A902" s="2" t="s">
        <v>754</v>
      </c>
      <c r="B902" s="681" t="str">
        <f t="shared" si="20"/>
        <v>R.37</v>
      </c>
      <c r="C902" s="687" t="str">
        <f>'10'!O56</f>
        <v>Ne</v>
      </c>
    </row>
    <row r="903" spans="1:3" x14ac:dyDescent="0.25">
      <c r="A903" s="2" t="s">
        <v>755</v>
      </c>
      <c r="B903" s="681" t="str">
        <f t="shared" si="20"/>
        <v>R.39</v>
      </c>
      <c r="C903" s="687" t="str">
        <f>'10'!O57</f>
        <v>Ne</v>
      </c>
    </row>
    <row r="904" spans="1:3" x14ac:dyDescent="0.25">
      <c r="A904" s="2" t="s">
        <v>756</v>
      </c>
      <c r="B904" s="681" t="str">
        <f t="shared" si="20"/>
        <v>R.41</v>
      </c>
      <c r="C904" s="687" t="str">
        <f>'10'!O58</f>
        <v>Ne</v>
      </c>
    </row>
    <row r="905" spans="1:3" x14ac:dyDescent="0.25">
      <c r="A905" s="2" t="s">
        <v>757</v>
      </c>
      <c r="B905" s="681" t="str">
        <f t="shared" si="20"/>
        <v>R.42</v>
      </c>
      <c r="C905" s="687" t="str">
        <f>'10'!O59</f>
        <v>Ne</v>
      </c>
    </row>
    <row r="906" spans="1:3" x14ac:dyDescent="0.25">
      <c r="A906" s="2" t="s">
        <v>758</v>
      </c>
      <c r="B906" s="680" t="str">
        <f t="shared" si="20"/>
        <v>VPS rodiklių taikymas priemonei:</v>
      </c>
      <c r="C906" s="688"/>
    </row>
    <row r="907" spans="1:3" x14ac:dyDescent="0.25">
      <c r="A907" s="2" t="s">
        <v>759</v>
      </c>
      <c r="B907" s="681" t="str">
        <f t="shared" si="20"/>
        <v>RASE-P.1</v>
      </c>
      <c r="C907" s="687" t="str">
        <f>'10'!O61</f>
        <v>Ne</v>
      </c>
    </row>
    <row r="908" spans="1:3" x14ac:dyDescent="0.25">
      <c r="A908" s="2" t="s">
        <v>760</v>
      </c>
      <c r="B908" s="681" t="str">
        <f t="shared" si="20"/>
        <v>RASE-P.2</v>
      </c>
      <c r="C908" s="687" t="str">
        <f>'10'!O62</f>
        <v>Ne</v>
      </c>
    </row>
    <row r="909" spans="1:3" x14ac:dyDescent="0.25">
      <c r="A909" s="2" t="s">
        <v>761</v>
      </c>
      <c r="B909" s="681" t="str">
        <f t="shared" si="20"/>
        <v>RASE-P.3</v>
      </c>
      <c r="C909" s="687" t="str">
        <f>'10'!O63</f>
        <v>Ne</v>
      </c>
    </row>
    <row r="910" spans="1:3" x14ac:dyDescent="0.25">
      <c r="A910" s="2" t="s">
        <v>762</v>
      </c>
      <c r="B910" s="681" t="str">
        <f t="shared" si="20"/>
        <v>RASE-P.4</v>
      </c>
      <c r="C910" s="687" t="str">
        <f>'10'!O64</f>
        <v>Ne</v>
      </c>
    </row>
    <row r="911" spans="1:3" x14ac:dyDescent="0.25">
      <c r="A911" s="2" t="s">
        <v>763</v>
      </c>
      <c r="B911" s="681" t="str">
        <f t="shared" si="20"/>
        <v>RASE-P.5</v>
      </c>
      <c r="C911" s="687" t="str">
        <f>'10'!O65</f>
        <v>Ne</v>
      </c>
    </row>
    <row r="912" spans="1:3" x14ac:dyDescent="0.25">
      <c r="A912" s="2" t="s">
        <v>764</v>
      </c>
      <c r="B912" s="681" t="str">
        <f t="shared" si="20"/>
        <v>RASE-P.6</v>
      </c>
      <c r="C912" s="687" t="str">
        <f>'10'!O66</f>
        <v>Ne</v>
      </c>
    </row>
    <row r="913" spans="1:3" x14ac:dyDescent="0.25">
      <c r="A913" s="2" t="s">
        <v>765</v>
      </c>
      <c r="B913" s="681" t="str">
        <f t="shared" si="20"/>
        <v>RASE-P.7</v>
      </c>
      <c r="C913" s="687" t="str">
        <f>'10'!O67</f>
        <v>Ne</v>
      </c>
    </row>
    <row r="914" spans="1:3" x14ac:dyDescent="0.25">
      <c r="A914" s="2" t="s">
        <v>766</v>
      </c>
      <c r="B914" s="681" t="str">
        <f t="shared" si="20"/>
        <v>RASE-P.8</v>
      </c>
      <c r="C914" s="687" t="str">
        <f>'10'!O68</f>
        <v>Ne</v>
      </c>
    </row>
    <row r="915" spans="1:3" x14ac:dyDescent="0.25">
      <c r="A915" s="2" t="s">
        <v>767</v>
      </c>
      <c r="B915" s="681" t="str">
        <f t="shared" si="20"/>
        <v>RASE-P.9</v>
      </c>
      <c r="C915" s="687" t="str">
        <f>'10'!O69</f>
        <v>Ne</v>
      </c>
    </row>
    <row r="916" spans="1:3" x14ac:dyDescent="0.25">
      <c r="A916" s="2" t="s">
        <v>768</v>
      </c>
      <c r="B916" s="683" t="str">
        <f t="shared" si="20"/>
        <v>RASE-P.10</v>
      </c>
      <c r="C916" s="689" t="str">
        <f>'10'!O70</f>
        <v>Ne</v>
      </c>
    </row>
    <row r="917" spans="1:3" x14ac:dyDescent="0.25">
      <c r="A917" s="2" t="s">
        <v>769</v>
      </c>
      <c r="B917" s="675" t="str">
        <f t="shared" si="20"/>
        <v>F dalis. Pagal priemonę remiamų projektų pobūdis:</v>
      </c>
      <c r="C917" s="676"/>
    </row>
    <row r="918" spans="1:3" x14ac:dyDescent="0.25">
      <c r="A918" s="2" t="s">
        <v>770</v>
      </c>
      <c r="B918" s="671" t="str">
        <f t="shared" ref="B918:B927" si="21">B841</f>
        <v>Remiami pelno projektai</v>
      </c>
      <c r="C918" s="672" t="str">
        <f>'10'!O72</f>
        <v>Ne</v>
      </c>
    </row>
    <row r="919" spans="1:3" ht="60" x14ac:dyDescent="0.25">
      <c r="A919" s="2" t="s">
        <v>771</v>
      </c>
      <c r="B919" s="673" t="str">
        <f t="shared" si="21"/>
        <v>Remiami projektai, susiję su žinių perdavimu, įskaitant konsultacijas, mokymą ir keitimąsi žiniomis apie tvarią, ekonominę, socialinę, aplinką ir klimatą tausojančią veiklą (aktualu rodikliui L801)</v>
      </c>
      <c r="C919" s="672" t="str">
        <f>'10'!O73</f>
        <v>Ne</v>
      </c>
    </row>
    <row r="920" spans="1:3" ht="75" x14ac:dyDescent="0.25">
      <c r="A920" s="2" t="s">
        <v>772</v>
      </c>
      <c r="B920" s="673" t="str">
        <f t="shared" si="21"/>
        <v>Remiami projektai, susiję su gamintojų organizacijomis, vietinėmis rinkomis, trumpomis tiekimo grandinėmis ir kokybės schemomis, įskaitant paramą investicijoms, rinkodaros veiklą ir kt. (aktualu rodikliui L802)</v>
      </c>
      <c r="C920" s="672" t="str">
        <f>'10'!O74</f>
        <v>Ne</v>
      </c>
    </row>
    <row r="921" spans="1:3" ht="45" x14ac:dyDescent="0.25">
      <c r="A921" s="2" t="s">
        <v>773</v>
      </c>
      <c r="B921" s="673" t="str">
        <f t="shared" si="21"/>
        <v>Remiami projektai, susiję su atsinaujinančios energijos gamybos pajėgumais, įskaitant biologinę (aktualu rodikliui L803)</v>
      </c>
      <c r="C921" s="672" t="str">
        <f>'10'!O75</f>
        <v>Ne</v>
      </c>
    </row>
    <row r="922" spans="1:3" ht="60" x14ac:dyDescent="0.25">
      <c r="A922" s="2" t="s">
        <v>774</v>
      </c>
      <c r="B922" s="673" t="str">
        <f t="shared" si="21"/>
        <v>Remiami projektai, prisidedantys prie aplinkos tvarumo, klimato kaitos švelninimo bei prisitaikymo prie jos tikslų įgyvendinimo kaimo vietovėse (aktualu rodikliui L804)</v>
      </c>
      <c r="C922" s="672" t="str">
        <f>'10'!O76</f>
        <v>Ne</v>
      </c>
    </row>
    <row r="923" spans="1:3" ht="30" x14ac:dyDescent="0.25">
      <c r="A923" s="2" t="s">
        <v>775</v>
      </c>
      <c r="B923" s="673" t="str">
        <f t="shared" si="21"/>
        <v>Remiami projektai, kurie kuria darbo vietas (aktualu rodikliui L805)</v>
      </c>
      <c r="C923" s="672" t="str">
        <f>'10'!O77</f>
        <v>Ne</v>
      </c>
    </row>
    <row r="924" spans="1:3" ht="30" x14ac:dyDescent="0.25">
      <c r="A924" s="2" t="s">
        <v>776</v>
      </c>
      <c r="B924" s="673" t="str">
        <f t="shared" si="21"/>
        <v>Remiami kaimo verslų, įskaitant bioekonomiką, projektai (aktualu rodikliui L 806)</v>
      </c>
      <c r="C924" s="672" t="str">
        <f>'10'!O78</f>
        <v>Ne</v>
      </c>
    </row>
    <row r="925" spans="1:3" ht="30" x14ac:dyDescent="0.25">
      <c r="A925" s="2" t="s">
        <v>777</v>
      </c>
      <c r="B925" s="673" t="str">
        <f t="shared" si="21"/>
        <v>Remiami projektai, susiję su sumanių kaimų strategijomis (aktualu rodikliui L807)</v>
      </c>
      <c r="C925" s="672" t="str">
        <f>'10'!O79</f>
        <v>Ne</v>
      </c>
    </row>
    <row r="926" spans="1:3" ht="30" x14ac:dyDescent="0.25">
      <c r="A926" s="2" t="s">
        <v>778</v>
      </c>
      <c r="B926" s="673" t="str">
        <f t="shared" si="21"/>
        <v>Remiami projektai, gerinantys paslaugų prieinamumą ir infrastruktūrą (aktualu rodikliui L808)</v>
      </c>
      <c r="C926" s="672" t="str">
        <f>'10'!O80</f>
        <v>Ne</v>
      </c>
    </row>
    <row r="927" spans="1:3" ht="30" x14ac:dyDescent="0.25">
      <c r="A927" s="2" t="s">
        <v>779</v>
      </c>
      <c r="B927" s="673" t="str">
        <f t="shared" si="21"/>
        <v>Remiami socialinės įtraukties projektai (aktualu rodikliui L809)</v>
      </c>
      <c r="C927" s="672" t="str">
        <f>'10'!O81</f>
        <v>Ne</v>
      </c>
    </row>
    <row r="928" spans="1:3" x14ac:dyDescent="0.25">
      <c r="B928" s="649"/>
      <c r="C928" s="685"/>
    </row>
    <row r="929" spans="1:3" x14ac:dyDescent="0.25">
      <c r="A929" s="1"/>
      <c r="B929" s="362"/>
      <c r="C929" s="686" t="str">
        <f>'10'!P6</f>
        <v>13 priemonė</v>
      </c>
    </row>
    <row r="930" spans="1:3" x14ac:dyDescent="0.25">
      <c r="A930" s="2" t="s">
        <v>188</v>
      </c>
      <c r="B930" s="509" t="str">
        <f>B853</f>
        <v>Priemonės pavadinimas</v>
      </c>
      <c r="C930" s="670">
        <f>'10'!P7</f>
        <v>0</v>
      </c>
    </row>
    <row r="931" spans="1:3" x14ac:dyDescent="0.25">
      <c r="A931" s="2" t="s">
        <v>189</v>
      </c>
      <c r="B931" s="671" t="str">
        <f t="shared" ref="B931:B994" si="22">B854</f>
        <v>Priemonės rūšis</v>
      </c>
      <c r="C931" s="670">
        <f>'10'!P8</f>
        <v>0</v>
      </c>
    </row>
    <row r="932" spans="1:3" ht="30" x14ac:dyDescent="0.25">
      <c r="A932" s="2" t="s">
        <v>190</v>
      </c>
      <c r="B932" s="671" t="str">
        <f t="shared" si="22"/>
        <v>VVG teritorijos poreikių, kuriuos tenkina priemonė, skaičius</v>
      </c>
      <c r="C932" s="670">
        <f>'10'!P9</f>
        <v>0</v>
      </c>
    </row>
    <row r="933" spans="1:3" x14ac:dyDescent="0.25">
      <c r="A933" s="2" t="s">
        <v>191</v>
      </c>
      <c r="B933" s="671" t="str">
        <f t="shared" si="22"/>
        <v>BŽŪP tikslų, kuriuos įgyvendina priemonė, skaičius</v>
      </c>
      <c r="C933" s="670">
        <f>'10'!P10</f>
        <v>0</v>
      </c>
    </row>
    <row r="934" spans="1:3" x14ac:dyDescent="0.25">
      <c r="A934" s="2" t="s">
        <v>192</v>
      </c>
      <c r="B934" s="671" t="str">
        <f t="shared" si="22"/>
        <v>Pagrindinis BŽŪP tikslas, kurį įgyvendina VPS priemonė</v>
      </c>
      <c r="C934" s="672" t="str">
        <f>'10'!P11</f>
        <v>Pasirinkite</v>
      </c>
    </row>
    <row r="935" spans="1:3" ht="30" x14ac:dyDescent="0.25">
      <c r="A935" s="2" t="s">
        <v>193</v>
      </c>
      <c r="B935" s="673" t="str">
        <f t="shared" si="22"/>
        <v>Ar priemonė prisideda prie 4 konkretaus BŽŪP tikslo? (tikslas nurodytas 5 lape)</v>
      </c>
      <c r="C935" s="672" t="str">
        <f>'10'!P12</f>
        <v>Ne</v>
      </c>
    </row>
    <row r="936" spans="1:3" ht="30" x14ac:dyDescent="0.25">
      <c r="A936" s="2" t="s">
        <v>194</v>
      </c>
      <c r="B936" s="673" t="str">
        <f t="shared" si="22"/>
        <v>Ar priemonė prisideda prie 5 konkretaus BŽŪP tikslo? (tikslas nurodytas 5 lape)</v>
      </c>
      <c r="C936" s="672" t="str">
        <f>'10'!P13</f>
        <v>Ne</v>
      </c>
    </row>
    <row r="937" spans="1:3" ht="30" x14ac:dyDescent="0.25">
      <c r="A937" s="2" t="s">
        <v>195</v>
      </c>
      <c r="B937" s="673" t="str">
        <f t="shared" si="22"/>
        <v>Ar priemonė prisideda prie 6 konkretaus BŽŪP tikslo? (tikslas nurodytas 5 lape)</v>
      </c>
      <c r="C937" s="672" t="str">
        <f>'10'!P14</f>
        <v>Ne</v>
      </c>
    </row>
    <row r="938" spans="1:3" ht="30" x14ac:dyDescent="0.25">
      <c r="A938" s="2" t="s">
        <v>196</v>
      </c>
      <c r="B938" s="673" t="str">
        <f t="shared" si="22"/>
        <v>Ar priemonė prisideda prie 9 konkretaus BŽŪP tikslo? (tikslas nurodytas 5 lape)</v>
      </c>
      <c r="C938" s="672" t="str">
        <f>'10'!P15</f>
        <v>Ne</v>
      </c>
    </row>
    <row r="939" spans="1:3" x14ac:dyDescent="0.25">
      <c r="A939" s="2" t="s">
        <v>94</v>
      </c>
      <c r="B939" s="675" t="str">
        <f t="shared" si="22"/>
        <v>A dalis. Priemonės intervencijos logika:</v>
      </c>
      <c r="C939" s="676"/>
    </row>
    <row r="940" spans="1:3" ht="45" x14ac:dyDescent="0.25">
      <c r="A940" s="2" t="s">
        <v>197</v>
      </c>
      <c r="B940" s="673" t="str">
        <f t="shared" si="22"/>
        <v>Priemonės tikslas, ryšys su pagrindiniu BŽŪP tikslu ir VVG teritorijos poreikiais (problemomis ir (arba) potencialu), ryšys su VPS tema (jei taikoma)</v>
      </c>
      <c r="C940" s="677">
        <f>'10'!P17</f>
        <v>0</v>
      </c>
    </row>
    <row r="941" spans="1:3" x14ac:dyDescent="0.25">
      <c r="A941" s="2" t="s">
        <v>198</v>
      </c>
      <c r="B941" s="671" t="str">
        <f t="shared" si="22"/>
        <v>Pokytis, kurio siekiama VPS priemone</v>
      </c>
      <c r="C941" s="677">
        <f>'10'!P18</f>
        <v>0</v>
      </c>
    </row>
    <row r="942" spans="1:3" ht="30" x14ac:dyDescent="0.25">
      <c r="A942" s="2" t="s">
        <v>199</v>
      </c>
      <c r="B942" s="509" t="str">
        <f t="shared" si="22"/>
        <v>Kaip priemonė prisidės prie horizontalaus tikslo d įgyvendinimo? (pildoma, jei taikoma)</v>
      </c>
      <c r="C942" s="677">
        <f>'10'!P19</f>
        <v>0</v>
      </c>
    </row>
    <row r="943" spans="1:3" ht="30" x14ac:dyDescent="0.25">
      <c r="A943" s="2" t="s">
        <v>200</v>
      </c>
      <c r="B943" s="509" t="str">
        <f t="shared" si="22"/>
        <v>Kaip priemonė prisidės prie horizontalaus tikslo e įgyvendinimo? (pildoma, jei taikoma)</v>
      </c>
      <c r="C943" s="677">
        <f>'10'!P20</f>
        <v>0</v>
      </c>
    </row>
    <row r="944" spans="1:3" ht="30" x14ac:dyDescent="0.25">
      <c r="A944" s="2" t="s">
        <v>201</v>
      </c>
      <c r="B944" s="509" t="str">
        <f t="shared" si="22"/>
        <v>Kaip priemonė prisidės prie horizontalaus tikslo f įgyvendinimo? (pildoma, jei taikoma)</v>
      </c>
      <c r="C944" s="677">
        <f>'10'!P21</f>
        <v>0</v>
      </c>
    </row>
    <row r="945" spans="1:3" ht="30" x14ac:dyDescent="0.25">
      <c r="A945" s="2" t="s">
        <v>202</v>
      </c>
      <c r="B945" s="509" t="str">
        <f t="shared" si="22"/>
        <v>Kaip priemonė prisidės prie horizontalaus tikslo i įgyvendinimo? (pildoma, jei taikoma)</v>
      </c>
      <c r="C945" s="677">
        <f>'10'!P22</f>
        <v>0</v>
      </c>
    </row>
    <row r="946" spans="1:3" ht="30" x14ac:dyDescent="0.25">
      <c r="A946" s="2" t="s">
        <v>203</v>
      </c>
      <c r="B946" s="675" t="str">
        <f t="shared" si="22"/>
        <v>B dalis. Pareiškėjų ir projektų tinkamumo sąlygos, projektų atrankos principai:</v>
      </c>
      <c r="C946" s="676"/>
    </row>
    <row r="947" spans="1:3" x14ac:dyDescent="0.25">
      <c r="A947" s="2" t="s">
        <v>204</v>
      </c>
      <c r="B947" s="509" t="str">
        <f t="shared" si="22"/>
        <v>Pagal priemonę remiamos veiklos</v>
      </c>
      <c r="C947" s="677">
        <f>'10'!P24</f>
        <v>0</v>
      </c>
    </row>
    <row r="948" spans="1:3" ht="30" x14ac:dyDescent="0.25">
      <c r="A948" s="2" t="s">
        <v>205</v>
      </c>
      <c r="B948" s="671" t="str">
        <f t="shared" si="22"/>
        <v>Tinkami pareiškėjai ir partneriai (jei taikomas reikalavimas projektus įgyvendinti su partneriais)</v>
      </c>
      <c r="C948" s="677">
        <f>'10'!P25</f>
        <v>0</v>
      </c>
    </row>
    <row r="949" spans="1:3" ht="30" x14ac:dyDescent="0.25">
      <c r="A949" s="2" t="s">
        <v>206</v>
      </c>
      <c r="B949" s="671" t="str">
        <f t="shared" si="22"/>
        <v>Priemonės tikslinė grupė (pildoma, jei nesutampa su tinkamais pareiškėjais ir (arba) partneriais)</v>
      </c>
      <c r="C949" s="677">
        <f>'10'!P26</f>
        <v>0</v>
      </c>
    </row>
    <row r="950" spans="1:3" x14ac:dyDescent="0.25">
      <c r="A950" s="2" t="s">
        <v>725</v>
      </c>
      <c r="B950" s="509" t="str">
        <f t="shared" si="22"/>
        <v>Tinkamumo sąlygos pareiškėjams ir projektams</v>
      </c>
      <c r="C950" s="677">
        <f>'10'!P27</f>
        <v>0</v>
      </c>
    </row>
    <row r="951" spans="1:3" x14ac:dyDescent="0.25">
      <c r="A951" s="2" t="s">
        <v>726</v>
      </c>
      <c r="B951" s="673" t="str">
        <f t="shared" si="22"/>
        <v>Projektų atrankos principai</v>
      </c>
      <c r="C951" s="677">
        <f>'10'!P28</f>
        <v>0</v>
      </c>
    </row>
    <row r="952" spans="1:3" x14ac:dyDescent="0.25">
      <c r="A952" s="2" t="s">
        <v>727</v>
      </c>
      <c r="B952" s="509" t="str">
        <f t="shared" si="22"/>
        <v>Planuojamų kvietimų teikti paraiškas skaičius</v>
      </c>
      <c r="C952" s="670">
        <f>'10'!P29</f>
        <v>0</v>
      </c>
    </row>
    <row r="953" spans="1:3" x14ac:dyDescent="0.25">
      <c r="A953" s="2" t="s">
        <v>728</v>
      </c>
      <c r="B953" s="651" t="str">
        <f t="shared" si="22"/>
        <v>C dalis. Paramos dydžiai:</v>
      </c>
      <c r="C953" s="676"/>
    </row>
    <row r="954" spans="1:3" x14ac:dyDescent="0.25">
      <c r="A954" s="2" t="s">
        <v>729</v>
      </c>
      <c r="B954" s="509" t="str">
        <f t="shared" si="22"/>
        <v>Didžiausia paramos suma vietos projektui, Eur</v>
      </c>
      <c r="C954" s="677">
        <f>'10'!P31</f>
        <v>0</v>
      </c>
    </row>
    <row r="955" spans="1:3" x14ac:dyDescent="0.25">
      <c r="A955" s="2" t="s">
        <v>730</v>
      </c>
      <c r="B955" s="509" t="str">
        <f t="shared" si="22"/>
        <v xml:space="preserve">Paramos lyginamoji dalis, proc. </v>
      </c>
      <c r="C955" s="677">
        <f>'10'!P32</f>
        <v>0</v>
      </c>
    </row>
    <row r="956" spans="1:3" x14ac:dyDescent="0.25">
      <c r="A956" s="2" t="s">
        <v>731</v>
      </c>
      <c r="B956" s="509" t="str">
        <f t="shared" si="22"/>
        <v>Planuojama paramos suma priemonei, Eur</v>
      </c>
      <c r="C956" s="678">
        <f>'10'!P33</f>
        <v>0</v>
      </c>
    </row>
    <row r="957" spans="1:3" x14ac:dyDescent="0.25">
      <c r="A957" s="2" t="s">
        <v>732</v>
      </c>
      <c r="B957" s="509" t="str">
        <f t="shared" si="22"/>
        <v>Planuojama paremti projektų (rodiklis L700)</v>
      </c>
      <c r="C957" s="679">
        <f>'10'!P34</f>
        <v>0</v>
      </c>
    </row>
    <row r="958" spans="1:3" x14ac:dyDescent="0.25">
      <c r="A958" s="2" t="s">
        <v>733</v>
      </c>
      <c r="B958" s="509" t="str">
        <f t="shared" si="22"/>
        <v>Paaiškinimas, kaip nustatyta rodiklio L700 reikšmė</v>
      </c>
      <c r="C958" s="677">
        <f>'10'!P35</f>
        <v>0</v>
      </c>
    </row>
    <row r="959" spans="1:3" ht="30" x14ac:dyDescent="0.25">
      <c r="A959" s="2" t="s">
        <v>734</v>
      </c>
      <c r="B959" s="651" t="str">
        <f t="shared" si="22"/>
        <v>D dalis. Priemonės indėlis į ES ir nacionalinių horizontaliųjų principų įgyvendinimą:</v>
      </c>
      <c r="C959" s="676"/>
    </row>
    <row r="960" spans="1:3" x14ac:dyDescent="0.25">
      <c r="A960" s="2" t="s">
        <v>735</v>
      </c>
      <c r="B960" s="680" t="str">
        <f t="shared" si="22"/>
        <v>Subregioninės vietovės principas:</v>
      </c>
      <c r="C960" s="676"/>
    </row>
    <row r="961" spans="1:3" ht="30" x14ac:dyDescent="0.25">
      <c r="A961" s="2" t="s">
        <v>736</v>
      </c>
      <c r="B961" s="509" t="str">
        <f t="shared" si="22"/>
        <v>Ar siekiama, kad pagal priemonę finansuojami projektai apimtų visas VVG teritorijos seniūnijas?</v>
      </c>
      <c r="C961" s="672" t="str">
        <f>'10'!P38</f>
        <v>Ne</v>
      </c>
    </row>
    <row r="962" spans="1:3" x14ac:dyDescent="0.25">
      <c r="A962" s="2" t="s">
        <v>737</v>
      </c>
      <c r="B962" s="509" t="str">
        <f t="shared" si="22"/>
        <v>Pasirinkimo pagrindimas</v>
      </c>
      <c r="C962" s="677">
        <f>'10'!P39</f>
        <v>0</v>
      </c>
    </row>
    <row r="963" spans="1:3" x14ac:dyDescent="0.25">
      <c r="A963" s="2" t="s">
        <v>738</v>
      </c>
      <c r="B963" s="680" t="str">
        <f t="shared" si="22"/>
        <v>Partnerystės principas:</v>
      </c>
      <c r="C963" s="676"/>
    </row>
    <row r="964" spans="1:3" ht="30" x14ac:dyDescent="0.25">
      <c r="A964" s="2" t="s">
        <v>739</v>
      </c>
      <c r="B964" s="509" t="str">
        <f t="shared" si="22"/>
        <v>Ar siekiama, kad pagal priemonę finansuojami projektai būtų vykdomi su partneriais?</v>
      </c>
      <c r="C964" s="672" t="str">
        <f>'10'!P41</f>
        <v>Ne</v>
      </c>
    </row>
    <row r="965" spans="1:3" x14ac:dyDescent="0.25">
      <c r="A965" s="2" t="s">
        <v>740</v>
      </c>
      <c r="B965" s="509" t="str">
        <f t="shared" si="22"/>
        <v>Pasirinkimo pagrindimas</v>
      </c>
      <c r="C965" s="677">
        <f>'10'!P42</f>
        <v>0</v>
      </c>
    </row>
    <row r="966" spans="1:3" x14ac:dyDescent="0.25">
      <c r="A966" s="2" t="s">
        <v>741</v>
      </c>
      <c r="B966" s="680" t="str">
        <f t="shared" si="22"/>
        <v>Inovacijų principas:</v>
      </c>
      <c r="C966" s="676"/>
    </row>
    <row r="967" spans="1:3" ht="30" x14ac:dyDescent="0.25">
      <c r="A967" s="2" t="s">
        <v>742</v>
      </c>
      <c r="B967" s="509" t="str">
        <f t="shared" si="22"/>
        <v>Ar siekiama, kad pagal priemonę finansuojami projektai būtų skirti inovacijoms vietos lygiu diegti?</v>
      </c>
      <c r="C967" s="672" t="str">
        <f>'10'!P44</f>
        <v>Ne</v>
      </c>
    </row>
    <row r="968" spans="1:3" x14ac:dyDescent="0.25">
      <c r="A968" s="2" t="s">
        <v>743</v>
      </c>
      <c r="B968" s="509" t="str">
        <f t="shared" si="22"/>
        <v>Pasirinkimo pagrindimas</v>
      </c>
      <c r="C968" s="677">
        <f>'10'!P45</f>
        <v>0</v>
      </c>
    </row>
    <row r="969" spans="1:3" ht="30" x14ac:dyDescent="0.25">
      <c r="A969" s="2" t="s">
        <v>744</v>
      </c>
      <c r="B969" s="509" t="str">
        <f t="shared" si="22"/>
        <v>Planuojama paremti projektų, skirtų inovacijoms vietos lygiu diegti (rodiklis L710)</v>
      </c>
      <c r="C969" s="679">
        <f>'10'!P46</f>
        <v>0</v>
      </c>
    </row>
    <row r="970" spans="1:3" x14ac:dyDescent="0.25">
      <c r="A970" s="2" t="s">
        <v>745</v>
      </c>
      <c r="B970" s="680" t="str">
        <f t="shared" si="22"/>
        <v>Lyčių lygybė ir nediskriminavimas:</v>
      </c>
      <c r="C970" s="676"/>
    </row>
    <row r="971" spans="1:3" ht="30" x14ac:dyDescent="0.25">
      <c r="A971" s="2" t="s">
        <v>746</v>
      </c>
      <c r="B971" s="509" t="str">
        <f t="shared" si="22"/>
        <v>Ar pagal priemonę finansuojami projektai, skirti lyčių lygybei ir nediskriminavimui?</v>
      </c>
      <c r="C971" s="672" t="str">
        <f>'10'!P48</f>
        <v>Ne</v>
      </c>
    </row>
    <row r="972" spans="1:3" x14ac:dyDescent="0.25">
      <c r="A972" s="2" t="s">
        <v>747</v>
      </c>
      <c r="B972" s="509" t="str">
        <f t="shared" si="22"/>
        <v>Pasirinkimo pagrindimas (jei taip, kaip bus užtikrinta)</v>
      </c>
      <c r="C972" s="677">
        <f>'10'!P49</f>
        <v>0</v>
      </c>
    </row>
    <row r="973" spans="1:3" x14ac:dyDescent="0.25">
      <c r="A973" s="2" t="s">
        <v>748</v>
      </c>
      <c r="B973" s="680" t="str">
        <f t="shared" si="22"/>
        <v>Jaunimas:</v>
      </c>
      <c r="C973" s="676"/>
    </row>
    <row r="974" spans="1:3" ht="30" x14ac:dyDescent="0.25">
      <c r="A974" s="2" t="s">
        <v>749</v>
      </c>
      <c r="B974" s="509" t="str">
        <f t="shared" si="22"/>
        <v>Ar pagal priemonę finansuojami projektai, skirti jaunimui?</v>
      </c>
      <c r="C974" s="672" t="str">
        <f>'10'!P51</f>
        <v>Ne</v>
      </c>
    </row>
    <row r="975" spans="1:3" x14ac:dyDescent="0.25">
      <c r="A975" s="2" t="s">
        <v>750</v>
      </c>
      <c r="B975" s="509" t="str">
        <f t="shared" si="22"/>
        <v>Pasirinkimo pagrindimas (jei taip, kaip bus užtikrinta)</v>
      </c>
      <c r="C975" s="677">
        <f>'10'!P52</f>
        <v>0</v>
      </c>
    </row>
    <row r="976" spans="1:3" x14ac:dyDescent="0.25">
      <c r="A976" s="2" t="s">
        <v>751</v>
      </c>
      <c r="B976" s="675" t="str">
        <f t="shared" si="22"/>
        <v>E dalis. Priemonės rezultato rodikliai:</v>
      </c>
      <c r="C976" s="676"/>
    </row>
    <row r="977" spans="1:3" x14ac:dyDescent="0.25">
      <c r="A977" s="2" t="s">
        <v>752</v>
      </c>
      <c r="B977" s="680" t="str">
        <f t="shared" si="22"/>
        <v>SP rezultato rodiklių taikymas priemonei:</v>
      </c>
      <c r="C977" s="676"/>
    </row>
    <row r="978" spans="1:3" x14ac:dyDescent="0.25">
      <c r="A978" s="2" t="s">
        <v>753</v>
      </c>
      <c r="B978" s="681" t="str">
        <f t="shared" si="22"/>
        <v>R.3</v>
      </c>
      <c r="C978" s="687" t="str">
        <f>'10'!P55</f>
        <v>Ne</v>
      </c>
    </row>
    <row r="979" spans="1:3" x14ac:dyDescent="0.25">
      <c r="A979" s="2" t="s">
        <v>754</v>
      </c>
      <c r="B979" s="681" t="str">
        <f t="shared" si="22"/>
        <v>R.37</v>
      </c>
      <c r="C979" s="687" t="str">
        <f>'10'!P56</f>
        <v>Ne</v>
      </c>
    </row>
    <row r="980" spans="1:3" x14ac:dyDescent="0.25">
      <c r="A980" s="2" t="s">
        <v>755</v>
      </c>
      <c r="B980" s="681" t="str">
        <f t="shared" si="22"/>
        <v>R.39</v>
      </c>
      <c r="C980" s="687" t="str">
        <f>'10'!P57</f>
        <v>Ne</v>
      </c>
    </row>
    <row r="981" spans="1:3" x14ac:dyDescent="0.25">
      <c r="A981" s="2" t="s">
        <v>756</v>
      </c>
      <c r="B981" s="681" t="str">
        <f t="shared" si="22"/>
        <v>R.41</v>
      </c>
      <c r="C981" s="687" t="str">
        <f>'10'!P58</f>
        <v>Ne</v>
      </c>
    </row>
    <row r="982" spans="1:3" x14ac:dyDescent="0.25">
      <c r="A982" s="2" t="s">
        <v>757</v>
      </c>
      <c r="B982" s="681" t="str">
        <f t="shared" si="22"/>
        <v>R.42</v>
      </c>
      <c r="C982" s="687" t="str">
        <f>'10'!P59</f>
        <v>Ne</v>
      </c>
    </row>
    <row r="983" spans="1:3" x14ac:dyDescent="0.25">
      <c r="A983" s="2" t="s">
        <v>758</v>
      </c>
      <c r="B983" s="680" t="str">
        <f t="shared" si="22"/>
        <v>VPS rodiklių taikymas priemonei:</v>
      </c>
      <c r="C983" s="688"/>
    </row>
    <row r="984" spans="1:3" x14ac:dyDescent="0.25">
      <c r="A984" s="2" t="s">
        <v>759</v>
      </c>
      <c r="B984" s="681" t="str">
        <f t="shared" si="22"/>
        <v>RASE-P.1</v>
      </c>
      <c r="C984" s="687" t="str">
        <f>'10'!P61</f>
        <v>Ne</v>
      </c>
    </row>
    <row r="985" spans="1:3" x14ac:dyDescent="0.25">
      <c r="A985" s="2" t="s">
        <v>760</v>
      </c>
      <c r="B985" s="681" t="str">
        <f t="shared" si="22"/>
        <v>RASE-P.2</v>
      </c>
      <c r="C985" s="687" t="str">
        <f>'10'!P62</f>
        <v>Ne</v>
      </c>
    </row>
    <row r="986" spans="1:3" x14ac:dyDescent="0.25">
      <c r="A986" s="2" t="s">
        <v>761</v>
      </c>
      <c r="B986" s="681" t="str">
        <f t="shared" si="22"/>
        <v>RASE-P.3</v>
      </c>
      <c r="C986" s="687" t="str">
        <f>'10'!P63</f>
        <v>Ne</v>
      </c>
    </row>
    <row r="987" spans="1:3" x14ac:dyDescent="0.25">
      <c r="A987" s="2" t="s">
        <v>762</v>
      </c>
      <c r="B987" s="681" t="str">
        <f t="shared" si="22"/>
        <v>RASE-P.4</v>
      </c>
      <c r="C987" s="687" t="str">
        <f>'10'!P64</f>
        <v>Ne</v>
      </c>
    </row>
    <row r="988" spans="1:3" x14ac:dyDescent="0.25">
      <c r="A988" s="2" t="s">
        <v>763</v>
      </c>
      <c r="B988" s="681" t="str">
        <f t="shared" si="22"/>
        <v>RASE-P.5</v>
      </c>
      <c r="C988" s="687" t="str">
        <f>'10'!P65</f>
        <v>Ne</v>
      </c>
    </row>
    <row r="989" spans="1:3" x14ac:dyDescent="0.25">
      <c r="A989" s="2" t="s">
        <v>764</v>
      </c>
      <c r="B989" s="681" t="str">
        <f t="shared" si="22"/>
        <v>RASE-P.6</v>
      </c>
      <c r="C989" s="687" t="str">
        <f>'10'!P66</f>
        <v>Ne</v>
      </c>
    </row>
    <row r="990" spans="1:3" x14ac:dyDescent="0.25">
      <c r="A990" s="2" t="s">
        <v>765</v>
      </c>
      <c r="B990" s="681" t="str">
        <f t="shared" si="22"/>
        <v>RASE-P.7</v>
      </c>
      <c r="C990" s="687" t="str">
        <f>'10'!P67</f>
        <v>Ne</v>
      </c>
    </row>
    <row r="991" spans="1:3" x14ac:dyDescent="0.25">
      <c r="A991" s="2" t="s">
        <v>766</v>
      </c>
      <c r="B991" s="681" t="str">
        <f t="shared" si="22"/>
        <v>RASE-P.8</v>
      </c>
      <c r="C991" s="687" t="str">
        <f>'10'!P68</f>
        <v>Ne</v>
      </c>
    </row>
    <row r="992" spans="1:3" x14ac:dyDescent="0.25">
      <c r="A992" s="2" t="s">
        <v>767</v>
      </c>
      <c r="B992" s="681" t="str">
        <f t="shared" si="22"/>
        <v>RASE-P.9</v>
      </c>
      <c r="C992" s="687" t="str">
        <f>'10'!P69</f>
        <v>Ne</v>
      </c>
    </row>
    <row r="993" spans="1:3" x14ac:dyDescent="0.25">
      <c r="A993" s="2" t="s">
        <v>768</v>
      </c>
      <c r="B993" s="683" t="str">
        <f t="shared" si="22"/>
        <v>RASE-P.10</v>
      </c>
      <c r="C993" s="689" t="str">
        <f>'10'!P70</f>
        <v>Ne</v>
      </c>
    </row>
    <row r="994" spans="1:3" x14ac:dyDescent="0.25">
      <c r="A994" s="2" t="s">
        <v>769</v>
      </c>
      <c r="B994" s="675" t="str">
        <f t="shared" si="22"/>
        <v>F dalis. Pagal priemonę remiamų projektų pobūdis:</v>
      </c>
      <c r="C994" s="676"/>
    </row>
    <row r="995" spans="1:3" x14ac:dyDescent="0.25">
      <c r="A995" s="2" t="s">
        <v>770</v>
      </c>
      <c r="B995" s="671" t="str">
        <f t="shared" ref="B995:B1004" si="23">B918</f>
        <v>Remiami pelno projektai</v>
      </c>
      <c r="C995" s="672" t="str">
        <f>'10'!P72</f>
        <v>Ne</v>
      </c>
    </row>
    <row r="996" spans="1:3" ht="60" x14ac:dyDescent="0.25">
      <c r="A996" s="2" t="s">
        <v>771</v>
      </c>
      <c r="B996" s="673" t="str">
        <f t="shared" si="23"/>
        <v>Remiami projektai, susiję su žinių perdavimu, įskaitant konsultacijas, mokymą ir keitimąsi žiniomis apie tvarią, ekonominę, socialinę, aplinką ir klimatą tausojančią veiklą (aktualu rodikliui L801)</v>
      </c>
      <c r="C996" s="672" t="str">
        <f>'10'!P73</f>
        <v>Ne</v>
      </c>
    </row>
    <row r="997" spans="1:3" ht="75" x14ac:dyDescent="0.25">
      <c r="A997" s="2" t="s">
        <v>772</v>
      </c>
      <c r="B997" s="673" t="str">
        <f t="shared" si="23"/>
        <v>Remiami projektai, susiję su gamintojų organizacijomis, vietinėmis rinkomis, trumpomis tiekimo grandinėmis ir kokybės schemomis, įskaitant paramą investicijoms, rinkodaros veiklą ir kt. (aktualu rodikliui L802)</v>
      </c>
      <c r="C997" s="672" t="str">
        <f>'10'!P74</f>
        <v>Ne</v>
      </c>
    </row>
    <row r="998" spans="1:3" ht="45" x14ac:dyDescent="0.25">
      <c r="A998" s="2" t="s">
        <v>773</v>
      </c>
      <c r="B998" s="673" t="str">
        <f t="shared" si="23"/>
        <v>Remiami projektai, susiję su atsinaujinančios energijos gamybos pajėgumais, įskaitant biologinę (aktualu rodikliui L803)</v>
      </c>
      <c r="C998" s="672" t="str">
        <f>'10'!P75</f>
        <v>Ne</v>
      </c>
    </row>
    <row r="999" spans="1:3" ht="60" x14ac:dyDescent="0.25">
      <c r="A999" s="2" t="s">
        <v>774</v>
      </c>
      <c r="B999" s="673" t="str">
        <f t="shared" si="23"/>
        <v>Remiami projektai, prisidedantys prie aplinkos tvarumo, klimato kaitos švelninimo bei prisitaikymo prie jos tikslų įgyvendinimo kaimo vietovėse (aktualu rodikliui L804)</v>
      </c>
      <c r="C999" s="672" t="str">
        <f>'10'!P76</f>
        <v>Ne</v>
      </c>
    </row>
    <row r="1000" spans="1:3" ht="30" x14ac:dyDescent="0.25">
      <c r="A1000" s="2" t="s">
        <v>775</v>
      </c>
      <c r="B1000" s="673" t="str">
        <f t="shared" si="23"/>
        <v>Remiami projektai, kurie kuria darbo vietas (aktualu rodikliui L805)</v>
      </c>
      <c r="C1000" s="672" t="str">
        <f>'10'!P77</f>
        <v>Ne</v>
      </c>
    </row>
    <row r="1001" spans="1:3" ht="30" x14ac:dyDescent="0.25">
      <c r="A1001" s="2" t="s">
        <v>776</v>
      </c>
      <c r="B1001" s="673" t="str">
        <f t="shared" si="23"/>
        <v>Remiami kaimo verslų, įskaitant bioekonomiką, projektai (aktualu rodikliui L 806)</v>
      </c>
      <c r="C1001" s="672" t="str">
        <f>'10'!P78</f>
        <v>Ne</v>
      </c>
    </row>
    <row r="1002" spans="1:3" ht="30" x14ac:dyDescent="0.25">
      <c r="A1002" s="2" t="s">
        <v>777</v>
      </c>
      <c r="B1002" s="673" t="str">
        <f t="shared" si="23"/>
        <v>Remiami projektai, susiję su sumanių kaimų strategijomis (aktualu rodikliui L807)</v>
      </c>
      <c r="C1002" s="672" t="str">
        <f>'10'!P79</f>
        <v>Ne</v>
      </c>
    </row>
    <row r="1003" spans="1:3" ht="30" x14ac:dyDescent="0.25">
      <c r="A1003" s="2" t="s">
        <v>778</v>
      </c>
      <c r="B1003" s="673" t="str">
        <f t="shared" si="23"/>
        <v>Remiami projektai, gerinantys paslaugų prieinamumą ir infrastruktūrą (aktualu rodikliui L808)</v>
      </c>
      <c r="C1003" s="672" t="str">
        <f>'10'!P80</f>
        <v>Ne</v>
      </c>
    </row>
    <row r="1004" spans="1:3" ht="30" x14ac:dyDescent="0.25">
      <c r="A1004" s="2" t="s">
        <v>779</v>
      </c>
      <c r="B1004" s="673" t="str">
        <f t="shared" si="23"/>
        <v>Remiami socialinės įtraukties projektai (aktualu rodikliui L809)</v>
      </c>
      <c r="C1004" s="672" t="str">
        <f>'10'!P81</f>
        <v>Ne</v>
      </c>
    </row>
    <row r="1005" spans="1:3" x14ac:dyDescent="0.25">
      <c r="B1005" s="649"/>
      <c r="C1005" s="685"/>
    </row>
    <row r="1006" spans="1:3" x14ac:dyDescent="0.25">
      <c r="A1006" s="1"/>
      <c r="B1006" s="362"/>
      <c r="C1006" s="686" t="str">
        <f>'10'!Q6</f>
        <v>14 priemonė</v>
      </c>
    </row>
    <row r="1007" spans="1:3" x14ac:dyDescent="0.25">
      <c r="A1007" s="2" t="s">
        <v>188</v>
      </c>
      <c r="B1007" s="509" t="str">
        <f>B930</f>
        <v>Priemonės pavadinimas</v>
      </c>
      <c r="C1007" s="670">
        <f>'10'!Q7</f>
        <v>0</v>
      </c>
    </row>
    <row r="1008" spans="1:3" x14ac:dyDescent="0.25">
      <c r="A1008" s="2" t="s">
        <v>189</v>
      </c>
      <c r="B1008" s="671" t="str">
        <f t="shared" ref="B1008:B1071" si="24">B931</f>
        <v>Priemonės rūšis</v>
      </c>
      <c r="C1008" s="670">
        <f>'10'!Q8</f>
        <v>0</v>
      </c>
    </row>
    <row r="1009" spans="1:3" ht="30" x14ac:dyDescent="0.25">
      <c r="A1009" s="2" t="s">
        <v>190</v>
      </c>
      <c r="B1009" s="671" t="str">
        <f t="shared" si="24"/>
        <v>VVG teritorijos poreikių, kuriuos tenkina priemonė, skaičius</v>
      </c>
      <c r="C1009" s="670">
        <f>'10'!Q9</f>
        <v>0</v>
      </c>
    </row>
    <row r="1010" spans="1:3" x14ac:dyDescent="0.25">
      <c r="A1010" s="2" t="s">
        <v>191</v>
      </c>
      <c r="B1010" s="671" t="str">
        <f t="shared" si="24"/>
        <v>BŽŪP tikslų, kuriuos įgyvendina priemonė, skaičius</v>
      </c>
      <c r="C1010" s="670">
        <f>'10'!Q10</f>
        <v>0</v>
      </c>
    </row>
    <row r="1011" spans="1:3" x14ac:dyDescent="0.25">
      <c r="A1011" s="2" t="s">
        <v>192</v>
      </c>
      <c r="B1011" s="671" t="str">
        <f t="shared" si="24"/>
        <v>Pagrindinis BŽŪP tikslas, kurį įgyvendina VPS priemonė</v>
      </c>
      <c r="C1011" s="672" t="str">
        <f>'10'!Q11</f>
        <v>Pasirinkite</v>
      </c>
    </row>
    <row r="1012" spans="1:3" ht="30" x14ac:dyDescent="0.25">
      <c r="A1012" s="2" t="s">
        <v>193</v>
      </c>
      <c r="B1012" s="673" t="str">
        <f t="shared" si="24"/>
        <v>Ar priemonė prisideda prie 4 konkretaus BŽŪP tikslo? (tikslas nurodytas 5 lape)</v>
      </c>
      <c r="C1012" s="672" t="str">
        <f>'10'!Q12</f>
        <v>Ne</v>
      </c>
    </row>
    <row r="1013" spans="1:3" ht="30" x14ac:dyDescent="0.25">
      <c r="A1013" s="2" t="s">
        <v>194</v>
      </c>
      <c r="B1013" s="673" t="str">
        <f t="shared" si="24"/>
        <v>Ar priemonė prisideda prie 5 konkretaus BŽŪP tikslo? (tikslas nurodytas 5 lape)</v>
      </c>
      <c r="C1013" s="672" t="str">
        <f>'10'!Q13</f>
        <v>Ne</v>
      </c>
    </row>
    <row r="1014" spans="1:3" ht="30" x14ac:dyDescent="0.25">
      <c r="A1014" s="2" t="s">
        <v>195</v>
      </c>
      <c r="B1014" s="673" t="str">
        <f t="shared" si="24"/>
        <v>Ar priemonė prisideda prie 6 konkretaus BŽŪP tikslo? (tikslas nurodytas 5 lape)</v>
      </c>
      <c r="C1014" s="672" t="str">
        <f>'10'!Q14</f>
        <v>Ne</v>
      </c>
    </row>
    <row r="1015" spans="1:3" ht="30" x14ac:dyDescent="0.25">
      <c r="A1015" s="2" t="s">
        <v>196</v>
      </c>
      <c r="B1015" s="673" t="str">
        <f t="shared" si="24"/>
        <v>Ar priemonė prisideda prie 9 konkretaus BŽŪP tikslo? (tikslas nurodytas 5 lape)</v>
      </c>
      <c r="C1015" s="672" t="str">
        <f>'10'!Q15</f>
        <v>Ne</v>
      </c>
    </row>
    <row r="1016" spans="1:3" x14ac:dyDescent="0.25">
      <c r="A1016" s="2" t="s">
        <v>94</v>
      </c>
      <c r="B1016" s="675" t="str">
        <f t="shared" si="24"/>
        <v>A dalis. Priemonės intervencijos logika:</v>
      </c>
      <c r="C1016" s="676"/>
    </row>
    <row r="1017" spans="1:3" ht="45" x14ac:dyDescent="0.25">
      <c r="A1017" s="2" t="s">
        <v>197</v>
      </c>
      <c r="B1017" s="673" t="str">
        <f t="shared" si="24"/>
        <v>Priemonės tikslas, ryšys su pagrindiniu BŽŪP tikslu ir VVG teritorijos poreikiais (problemomis ir (arba) potencialu), ryšys su VPS tema (jei taikoma)</v>
      </c>
      <c r="C1017" s="677">
        <f>'10'!Q17</f>
        <v>0</v>
      </c>
    </row>
    <row r="1018" spans="1:3" x14ac:dyDescent="0.25">
      <c r="A1018" s="2" t="s">
        <v>198</v>
      </c>
      <c r="B1018" s="671" t="str">
        <f t="shared" si="24"/>
        <v>Pokytis, kurio siekiama VPS priemone</v>
      </c>
      <c r="C1018" s="677">
        <f>'10'!Q18</f>
        <v>0</v>
      </c>
    </row>
    <row r="1019" spans="1:3" ht="30" x14ac:dyDescent="0.25">
      <c r="A1019" s="2" t="s">
        <v>199</v>
      </c>
      <c r="B1019" s="509" t="str">
        <f t="shared" si="24"/>
        <v>Kaip priemonė prisidės prie horizontalaus tikslo d įgyvendinimo? (pildoma, jei taikoma)</v>
      </c>
      <c r="C1019" s="677">
        <f>'10'!Q19</f>
        <v>0</v>
      </c>
    </row>
    <row r="1020" spans="1:3" ht="30" x14ac:dyDescent="0.25">
      <c r="A1020" s="2" t="s">
        <v>200</v>
      </c>
      <c r="B1020" s="509" t="str">
        <f t="shared" si="24"/>
        <v>Kaip priemonė prisidės prie horizontalaus tikslo e įgyvendinimo? (pildoma, jei taikoma)</v>
      </c>
      <c r="C1020" s="677">
        <f>'10'!Q20</f>
        <v>0</v>
      </c>
    </row>
    <row r="1021" spans="1:3" ht="30" x14ac:dyDescent="0.25">
      <c r="A1021" s="2" t="s">
        <v>201</v>
      </c>
      <c r="B1021" s="509" t="str">
        <f t="shared" si="24"/>
        <v>Kaip priemonė prisidės prie horizontalaus tikslo f įgyvendinimo? (pildoma, jei taikoma)</v>
      </c>
      <c r="C1021" s="677">
        <f>'10'!Q21</f>
        <v>0</v>
      </c>
    </row>
    <row r="1022" spans="1:3" ht="30" x14ac:dyDescent="0.25">
      <c r="A1022" s="2" t="s">
        <v>202</v>
      </c>
      <c r="B1022" s="509" t="str">
        <f t="shared" si="24"/>
        <v>Kaip priemonė prisidės prie horizontalaus tikslo i įgyvendinimo? (pildoma, jei taikoma)</v>
      </c>
      <c r="C1022" s="677">
        <f>'10'!Q22</f>
        <v>0</v>
      </c>
    </row>
    <row r="1023" spans="1:3" ht="30" x14ac:dyDescent="0.25">
      <c r="A1023" s="2" t="s">
        <v>203</v>
      </c>
      <c r="B1023" s="675" t="str">
        <f t="shared" si="24"/>
        <v>B dalis. Pareiškėjų ir projektų tinkamumo sąlygos, projektų atrankos principai:</v>
      </c>
      <c r="C1023" s="676"/>
    </row>
    <row r="1024" spans="1:3" x14ac:dyDescent="0.25">
      <c r="A1024" s="2" t="s">
        <v>204</v>
      </c>
      <c r="B1024" s="509" t="str">
        <f t="shared" si="24"/>
        <v>Pagal priemonę remiamos veiklos</v>
      </c>
      <c r="C1024" s="677">
        <f>'10'!Q24</f>
        <v>0</v>
      </c>
    </row>
    <row r="1025" spans="1:3" ht="30" x14ac:dyDescent="0.25">
      <c r="A1025" s="2" t="s">
        <v>205</v>
      </c>
      <c r="B1025" s="671" t="str">
        <f t="shared" si="24"/>
        <v>Tinkami pareiškėjai ir partneriai (jei taikomas reikalavimas projektus įgyvendinti su partneriais)</v>
      </c>
      <c r="C1025" s="677">
        <f>'10'!Q25</f>
        <v>0</v>
      </c>
    </row>
    <row r="1026" spans="1:3" ht="30" x14ac:dyDescent="0.25">
      <c r="A1026" s="2" t="s">
        <v>206</v>
      </c>
      <c r="B1026" s="671" t="str">
        <f t="shared" si="24"/>
        <v>Priemonės tikslinė grupė (pildoma, jei nesutampa su tinkamais pareiškėjais ir (arba) partneriais)</v>
      </c>
      <c r="C1026" s="677">
        <f>'10'!Q26</f>
        <v>0</v>
      </c>
    </row>
    <row r="1027" spans="1:3" x14ac:dyDescent="0.25">
      <c r="A1027" s="2" t="s">
        <v>725</v>
      </c>
      <c r="B1027" s="509" t="str">
        <f t="shared" si="24"/>
        <v>Tinkamumo sąlygos pareiškėjams ir projektams</v>
      </c>
      <c r="C1027" s="677">
        <f>'10'!Q27</f>
        <v>0</v>
      </c>
    </row>
    <row r="1028" spans="1:3" x14ac:dyDescent="0.25">
      <c r="A1028" s="2" t="s">
        <v>726</v>
      </c>
      <c r="B1028" s="673" t="str">
        <f t="shared" si="24"/>
        <v>Projektų atrankos principai</v>
      </c>
      <c r="C1028" s="677">
        <f>'10'!Q28</f>
        <v>0</v>
      </c>
    </row>
    <row r="1029" spans="1:3" x14ac:dyDescent="0.25">
      <c r="A1029" s="2" t="s">
        <v>727</v>
      </c>
      <c r="B1029" s="509" t="str">
        <f t="shared" si="24"/>
        <v>Planuojamų kvietimų teikti paraiškas skaičius</v>
      </c>
      <c r="C1029" s="670">
        <f>'10'!Q29</f>
        <v>0</v>
      </c>
    </row>
    <row r="1030" spans="1:3" x14ac:dyDescent="0.25">
      <c r="A1030" s="2" t="s">
        <v>728</v>
      </c>
      <c r="B1030" s="651" t="str">
        <f t="shared" si="24"/>
        <v>C dalis. Paramos dydžiai:</v>
      </c>
      <c r="C1030" s="676"/>
    </row>
    <row r="1031" spans="1:3" x14ac:dyDescent="0.25">
      <c r="A1031" s="2" t="s">
        <v>729</v>
      </c>
      <c r="B1031" s="509" t="str">
        <f t="shared" si="24"/>
        <v>Didžiausia paramos suma vietos projektui, Eur</v>
      </c>
      <c r="C1031" s="677">
        <f>'10'!Q31</f>
        <v>0</v>
      </c>
    </row>
    <row r="1032" spans="1:3" x14ac:dyDescent="0.25">
      <c r="A1032" s="2" t="s">
        <v>730</v>
      </c>
      <c r="B1032" s="509" t="str">
        <f t="shared" si="24"/>
        <v xml:space="preserve">Paramos lyginamoji dalis, proc. </v>
      </c>
      <c r="C1032" s="677">
        <f>'10'!Q32</f>
        <v>0</v>
      </c>
    </row>
    <row r="1033" spans="1:3" x14ac:dyDescent="0.25">
      <c r="A1033" s="2" t="s">
        <v>731</v>
      </c>
      <c r="B1033" s="509" t="str">
        <f t="shared" si="24"/>
        <v>Planuojama paramos suma priemonei, Eur</v>
      </c>
      <c r="C1033" s="678">
        <f>'10'!Q33</f>
        <v>0</v>
      </c>
    </row>
    <row r="1034" spans="1:3" x14ac:dyDescent="0.25">
      <c r="A1034" s="2" t="s">
        <v>732</v>
      </c>
      <c r="B1034" s="509" t="str">
        <f t="shared" si="24"/>
        <v>Planuojama paremti projektų (rodiklis L700)</v>
      </c>
      <c r="C1034" s="679">
        <f>'10'!Q34</f>
        <v>0</v>
      </c>
    </row>
    <row r="1035" spans="1:3" x14ac:dyDescent="0.25">
      <c r="A1035" s="2" t="s">
        <v>733</v>
      </c>
      <c r="B1035" s="509" t="str">
        <f t="shared" si="24"/>
        <v>Paaiškinimas, kaip nustatyta rodiklio L700 reikšmė</v>
      </c>
      <c r="C1035" s="677">
        <f>'10'!Q35</f>
        <v>0</v>
      </c>
    </row>
    <row r="1036" spans="1:3" ht="30" x14ac:dyDescent="0.25">
      <c r="A1036" s="2" t="s">
        <v>734</v>
      </c>
      <c r="B1036" s="651" t="str">
        <f t="shared" si="24"/>
        <v>D dalis. Priemonės indėlis į ES ir nacionalinių horizontaliųjų principų įgyvendinimą:</v>
      </c>
      <c r="C1036" s="676"/>
    </row>
    <row r="1037" spans="1:3" x14ac:dyDescent="0.25">
      <c r="A1037" s="2" t="s">
        <v>735</v>
      </c>
      <c r="B1037" s="680" t="str">
        <f t="shared" si="24"/>
        <v>Subregioninės vietovės principas:</v>
      </c>
      <c r="C1037" s="676"/>
    </row>
    <row r="1038" spans="1:3" ht="30" x14ac:dyDescent="0.25">
      <c r="A1038" s="2" t="s">
        <v>736</v>
      </c>
      <c r="B1038" s="509" t="str">
        <f t="shared" si="24"/>
        <v>Ar siekiama, kad pagal priemonę finansuojami projektai apimtų visas VVG teritorijos seniūnijas?</v>
      </c>
      <c r="C1038" s="672" t="str">
        <f>'10'!Q38</f>
        <v>Ne</v>
      </c>
    </row>
    <row r="1039" spans="1:3" x14ac:dyDescent="0.25">
      <c r="A1039" s="2" t="s">
        <v>737</v>
      </c>
      <c r="B1039" s="509" t="str">
        <f t="shared" si="24"/>
        <v>Pasirinkimo pagrindimas</v>
      </c>
      <c r="C1039" s="677">
        <f>'10'!Q39</f>
        <v>0</v>
      </c>
    </row>
    <row r="1040" spans="1:3" x14ac:dyDescent="0.25">
      <c r="A1040" s="2" t="s">
        <v>738</v>
      </c>
      <c r="B1040" s="680" t="str">
        <f t="shared" si="24"/>
        <v>Partnerystės principas:</v>
      </c>
      <c r="C1040" s="676"/>
    </row>
    <row r="1041" spans="1:3" ht="30" x14ac:dyDescent="0.25">
      <c r="A1041" s="2" t="s">
        <v>739</v>
      </c>
      <c r="B1041" s="509" t="str">
        <f t="shared" si="24"/>
        <v>Ar siekiama, kad pagal priemonę finansuojami projektai būtų vykdomi su partneriais?</v>
      </c>
      <c r="C1041" s="672" t="str">
        <f>'10'!Q41</f>
        <v>Ne</v>
      </c>
    </row>
    <row r="1042" spans="1:3" x14ac:dyDescent="0.25">
      <c r="A1042" s="2" t="s">
        <v>740</v>
      </c>
      <c r="B1042" s="509" t="str">
        <f t="shared" si="24"/>
        <v>Pasirinkimo pagrindimas</v>
      </c>
      <c r="C1042" s="677">
        <f>'10'!Q42</f>
        <v>0</v>
      </c>
    </row>
    <row r="1043" spans="1:3" x14ac:dyDescent="0.25">
      <c r="A1043" s="2" t="s">
        <v>741</v>
      </c>
      <c r="B1043" s="680" t="str">
        <f t="shared" si="24"/>
        <v>Inovacijų principas:</v>
      </c>
      <c r="C1043" s="676"/>
    </row>
    <row r="1044" spans="1:3" ht="30" x14ac:dyDescent="0.25">
      <c r="A1044" s="2" t="s">
        <v>742</v>
      </c>
      <c r="B1044" s="509" t="str">
        <f t="shared" si="24"/>
        <v>Ar siekiama, kad pagal priemonę finansuojami projektai būtų skirti inovacijoms vietos lygiu diegti?</v>
      </c>
      <c r="C1044" s="672" t="str">
        <f>'10'!Q44</f>
        <v>Ne</v>
      </c>
    </row>
    <row r="1045" spans="1:3" x14ac:dyDescent="0.25">
      <c r="A1045" s="2" t="s">
        <v>743</v>
      </c>
      <c r="B1045" s="509" t="str">
        <f t="shared" si="24"/>
        <v>Pasirinkimo pagrindimas</v>
      </c>
      <c r="C1045" s="677">
        <f>'10'!Q45</f>
        <v>0</v>
      </c>
    </row>
    <row r="1046" spans="1:3" ht="30" x14ac:dyDescent="0.25">
      <c r="A1046" s="2" t="s">
        <v>744</v>
      </c>
      <c r="B1046" s="509" t="str">
        <f t="shared" si="24"/>
        <v>Planuojama paremti projektų, skirtų inovacijoms vietos lygiu diegti (rodiklis L710)</v>
      </c>
      <c r="C1046" s="679">
        <f>'10'!Q46</f>
        <v>0</v>
      </c>
    </row>
    <row r="1047" spans="1:3" x14ac:dyDescent="0.25">
      <c r="A1047" s="2" t="s">
        <v>745</v>
      </c>
      <c r="B1047" s="680" t="str">
        <f t="shared" si="24"/>
        <v>Lyčių lygybė ir nediskriminavimas:</v>
      </c>
      <c r="C1047" s="676"/>
    </row>
    <row r="1048" spans="1:3" ht="30" x14ac:dyDescent="0.25">
      <c r="A1048" s="2" t="s">
        <v>746</v>
      </c>
      <c r="B1048" s="509" t="str">
        <f t="shared" si="24"/>
        <v>Ar pagal priemonę finansuojami projektai, skirti lyčių lygybei ir nediskriminavimui?</v>
      </c>
      <c r="C1048" s="672" t="str">
        <f>'10'!Q48</f>
        <v>Ne</v>
      </c>
    </row>
    <row r="1049" spans="1:3" x14ac:dyDescent="0.25">
      <c r="A1049" s="2" t="s">
        <v>747</v>
      </c>
      <c r="B1049" s="509" t="str">
        <f t="shared" si="24"/>
        <v>Pasirinkimo pagrindimas (jei taip, kaip bus užtikrinta)</v>
      </c>
      <c r="C1049" s="677">
        <f>'10'!Q49</f>
        <v>0</v>
      </c>
    </row>
    <row r="1050" spans="1:3" x14ac:dyDescent="0.25">
      <c r="A1050" s="2" t="s">
        <v>748</v>
      </c>
      <c r="B1050" s="680" t="str">
        <f t="shared" si="24"/>
        <v>Jaunimas:</v>
      </c>
      <c r="C1050" s="676"/>
    </row>
    <row r="1051" spans="1:3" ht="30" x14ac:dyDescent="0.25">
      <c r="A1051" s="2" t="s">
        <v>749</v>
      </c>
      <c r="B1051" s="509" t="str">
        <f t="shared" si="24"/>
        <v>Ar pagal priemonę finansuojami projektai, skirti jaunimui?</v>
      </c>
      <c r="C1051" s="672" t="str">
        <f>'10'!Q51</f>
        <v>Ne</v>
      </c>
    </row>
    <row r="1052" spans="1:3" x14ac:dyDescent="0.25">
      <c r="A1052" s="2" t="s">
        <v>750</v>
      </c>
      <c r="B1052" s="509" t="str">
        <f t="shared" si="24"/>
        <v>Pasirinkimo pagrindimas (jei taip, kaip bus užtikrinta)</v>
      </c>
      <c r="C1052" s="677">
        <f>'10'!Q52</f>
        <v>0</v>
      </c>
    </row>
    <row r="1053" spans="1:3" x14ac:dyDescent="0.25">
      <c r="A1053" s="2" t="s">
        <v>751</v>
      </c>
      <c r="B1053" s="675" t="str">
        <f t="shared" si="24"/>
        <v>E dalis. Priemonės rezultato rodikliai:</v>
      </c>
      <c r="C1053" s="676"/>
    </row>
    <row r="1054" spans="1:3" x14ac:dyDescent="0.25">
      <c r="A1054" s="2" t="s">
        <v>752</v>
      </c>
      <c r="B1054" s="680" t="str">
        <f t="shared" si="24"/>
        <v>SP rezultato rodiklių taikymas priemonei:</v>
      </c>
      <c r="C1054" s="676"/>
    </row>
    <row r="1055" spans="1:3" x14ac:dyDescent="0.25">
      <c r="A1055" s="2" t="s">
        <v>753</v>
      </c>
      <c r="B1055" s="681" t="str">
        <f t="shared" si="24"/>
        <v>R.3</v>
      </c>
      <c r="C1055" s="687" t="str">
        <f>'10'!Q55</f>
        <v>Ne</v>
      </c>
    </row>
    <row r="1056" spans="1:3" x14ac:dyDescent="0.25">
      <c r="A1056" s="2" t="s">
        <v>754</v>
      </c>
      <c r="B1056" s="681" t="str">
        <f t="shared" si="24"/>
        <v>R.37</v>
      </c>
      <c r="C1056" s="687" t="str">
        <f>'10'!Q56</f>
        <v>Ne</v>
      </c>
    </row>
    <row r="1057" spans="1:3" x14ac:dyDescent="0.25">
      <c r="A1057" s="2" t="s">
        <v>755</v>
      </c>
      <c r="B1057" s="681" t="str">
        <f t="shared" si="24"/>
        <v>R.39</v>
      </c>
      <c r="C1057" s="687" t="str">
        <f>'10'!Q57</f>
        <v>Ne</v>
      </c>
    </row>
    <row r="1058" spans="1:3" x14ac:dyDescent="0.25">
      <c r="A1058" s="2" t="s">
        <v>756</v>
      </c>
      <c r="B1058" s="681" t="str">
        <f t="shared" si="24"/>
        <v>R.41</v>
      </c>
      <c r="C1058" s="687" t="str">
        <f>'10'!Q58</f>
        <v>Ne</v>
      </c>
    </row>
    <row r="1059" spans="1:3" x14ac:dyDescent="0.25">
      <c r="A1059" s="2" t="s">
        <v>757</v>
      </c>
      <c r="B1059" s="681" t="str">
        <f t="shared" si="24"/>
        <v>R.42</v>
      </c>
      <c r="C1059" s="687" t="str">
        <f>'10'!Q59</f>
        <v>Ne</v>
      </c>
    </row>
    <row r="1060" spans="1:3" x14ac:dyDescent="0.25">
      <c r="A1060" s="2" t="s">
        <v>758</v>
      </c>
      <c r="B1060" s="680" t="str">
        <f t="shared" si="24"/>
        <v>VPS rodiklių taikymas priemonei:</v>
      </c>
      <c r="C1060" s="688"/>
    </row>
    <row r="1061" spans="1:3" x14ac:dyDescent="0.25">
      <c r="A1061" s="2" t="s">
        <v>759</v>
      </c>
      <c r="B1061" s="681" t="str">
        <f t="shared" si="24"/>
        <v>RASE-P.1</v>
      </c>
      <c r="C1061" s="687" t="str">
        <f>'10'!Q61</f>
        <v>Ne</v>
      </c>
    </row>
    <row r="1062" spans="1:3" x14ac:dyDescent="0.25">
      <c r="A1062" s="2" t="s">
        <v>760</v>
      </c>
      <c r="B1062" s="681" t="str">
        <f t="shared" si="24"/>
        <v>RASE-P.2</v>
      </c>
      <c r="C1062" s="687" t="str">
        <f>'10'!Q62</f>
        <v>Ne</v>
      </c>
    </row>
    <row r="1063" spans="1:3" x14ac:dyDescent="0.25">
      <c r="A1063" s="2" t="s">
        <v>761</v>
      </c>
      <c r="B1063" s="681" t="str">
        <f t="shared" si="24"/>
        <v>RASE-P.3</v>
      </c>
      <c r="C1063" s="687" t="str">
        <f>'10'!Q63</f>
        <v>Ne</v>
      </c>
    </row>
    <row r="1064" spans="1:3" x14ac:dyDescent="0.25">
      <c r="A1064" s="2" t="s">
        <v>762</v>
      </c>
      <c r="B1064" s="681" t="str">
        <f t="shared" si="24"/>
        <v>RASE-P.4</v>
      </c>
      <c r="C1064" s="687" t="str">
        <f>'10'!Q64</f>
        <v>Ne</v>
      </c>
    </row>
    <row r="1065" spans="1:3" x14ac:dyDescent="0.25">
      <c r="A1065" s="2" t="s">
        <v>763</v>
      </c>
      <c r="B1065" s="681" t="str">
        <f t="shared" si="24"/>
        <v>RASE-P.5</v>
      </c>
      <c r="C1065" s="687" t="str">
        <f>'10'!Q65</f>
        <v>Ne</v>
      </c>
    </row>
    <row r="1066" spans="1:3" x14ac:dyDescent="0.25">
      <c r="A1066" s="2" t="s">
        <v>764</v>
      </c>
      <c r="B1066" s="681" t="str">
        <f t="shared" si="24"/>
        <v>RASE-P.6</v>
      </c>
      <c r="C1066" s="687" t="str">
        <f>'10'!Q66</f>
        <v>Ne</v>
      </c>
    </row>
    <row r="1067" spans="1:3" x14ac:dyDescent="0.25">
      <c r="A1067" s="2" t="s">
        <v>765</v>
      </c>
      <c r="B1067" s="681" t="str">
        <f t="shared" si="24"/>
        <v>RASE-P.7</v>
      </c>
      <c r="C1067" s="687" t="str">
        <f>'10'!Q67</f>
        <v>Ne</v>
      </c>
    </row>
    <row r="1068" spans="1:3" x14ac:dyDescent="0.25">
      <c r="A1068" s="2" t="s">
        <v>766</v>
      </c>
      <c r="B1068" s="681" t="str">
        <f t="shared" si="24"/>
        <v>RASE-P.8</v>
      </c>
      <c r="C1068" s="687" t="str">
        <f>'10'!Q68</f>
        <v>Ne</v>
      </c>
    </row>
    <row r="1069" spans="1:3" x14ac:dyDescent="0.25">
      <c r="A1069" s="2" t="s">
        <v>767</v>
      </c>
      <c r="B1069" s="681" t="str">
        <f t="shared" si="24"/>
        <v>RASE-P.9</v>
      </c>
      <c r="C1069" s="687" t="str">
        <f>'10'!Q69</f>
        <v>Ne</v>
      </c>
    </row>
    <row r="1070" spans="1:3" x14ac:dyDescent="0.25">
      <c r="A1070" s="2" t="s">
        <v>768</v>
      </c>
      <c r="B1070" s="683" t="str">
        <f t="shared" si="24"/>
        <v>RASE-P.10</v>
      </c>
      <c r="C1070" s="689" t="str">
        <f>'10'!Q70</f>
        <v>Ne</v>
      </c>
    </row>
    <row r="1071" spans="1:3" x14ac:dyDescent="0.25">
      <c r="A1071" s="2" t="s">
        <v>769</v>
      </c>
      <c r="B1071" s="675" t="str">
        <f t="shared" si="24"/>
        <v>F dalis. Pagal priemonę remiamų projektų pobūdis:</v>
      </c>
      <c r="C1071" s="676"/>
    </row>
    <row r="1072" spans="1:3" x14ac:dyDescent="0.25">
      <c r="A1072" s="2" t="s">
        <v>770</v>
      </c>
      <c r="B1072" s="671" t="str">
        <f t="shared" ref="B1072:B1081" si="25">B995</f>
        <v>Remiami pelno projektai</v>
      </c>
      <c r="C1072" s="672" t="str">
        <f>'10'!Q72</f>
        <v>Ne</v>
      </c>
    </row>
    <row r="1073" spans="1:3" ht="60" x14ac:dyDescent="0.25">
      <c r="A1073" s="2" t="s">
        <v>771</v>
      </c>
      <c r="B1073" s="673" t="str">
        <f t="shared" si="25"/>
        <v>Remiami projektai, susiję su žinių perdavimu, įskaitant konsultacijas, mokymą ir keitimąsi žiniomis apie tvarią, ekonominę, socialinę, aplinką ir klimatą tausojančią veiklą (aktualu rodikliui L801)</v>
      </c>
      <c r="C1073" s="672" t="str">
        <f>'10'!Q73</f>
        <v>Ne</v>
      </c>
    </row>
    <row r="1074" spans="1:3" ht="75" x14ac:dyDescent="0.25">
      <c r="A1074" s="2" t="s">
        <v>772</v>
      </c>
      <c r="B1074" s="673" t="str">
        <f t="shared" si="25"/>
        <v>Remiami projektai, susiję su gamintojų organizacijomis, vietinėmis rinkomis, trumpomis tiekimo grandinėmis ir kokybės schemomis, įskaitant paramą investicijoms, rinkodaros veiklą ir kt. (aktualu rodikliui L802)</v>
      </c>
      <c r="C1074" s="672" t="str">
        <f>'10'!Q74</f>
        <v>Ne</v>
      </c>
    </row>
    <row r="1075" spans="1:3" ht="45" x14ac:dyDescent="0.25">
      <c r="A1075" s="2" t="s">
        <v>773</v>
      </c>
      <c r="B1075" s="673" t="str">
        <f t="shared" si="25"/>
        <v>Remiami projektai, susiję su atsinaujinančios energijos gamybos pajėgumais, įskaitant biologinę (aktualu rodikliui L803)</v>
      </c>
      <c r="C1075" s="672" t="str">
        <f>'10'!Q75</f>
        <v>Ne</v>
      </c>
    </row>
    <row r="1076" spans="1:3" ht="60" x14ac:dyDescent="0.25">
      <c r="A1076" s="2" t="s">
        <v>774</v>
      </c>
      <c r="B1076" s="673" t="str">
        <f t="shared" si="25"/>
        <v>Remiami projektai, prisidedantys prie aplinkos tvarumo, klimato kaitos švelninimo bei prisitaikymo prie jos tikslų įgyvendinimo kaimo vietovėse (aktualu rodikliui L804)</v>
      </c>
      <c r="C1076" s="672" t="str">
        <f>'10'!Q76</f>
        <v>Ne</v>
      </c>
    </row>
    <row r="1077" spans="1:3" ht="30" x14ac:dyDescent="0.25">
      <c r="A1077" s="2" t="s">
        <v>775</v>
      </c>
      <c r="B1077" s="673" t="str">
        <f t="shared" si="25"/>
        <v>Remiami projektai, kurie kuria darbo vietas (aktualu rodikliui L805)</v>
      </c>
      <c r="C1077" s="672" t="str">
        <f>'10'!Q77</f>
        <v>Ne</v>
      </c>
    </row>
    <row r="1078" spans="1:3" ht="30" x14ac:dyDescent="0.25">
      <c r="A1078" s="2" t="s">
        <v>776</v>
      </c>
      <c r="B1078" s="673" t="str">
        <f t="shared" si="25"/>
        <v>Remiami kaimo verslų, įskaitant bioekonomiką, projektai (aktualu rodikliui L 806)</v>
      </c>
      <c r="C1078" s="672" t="str">
        <f>'10'!Q78</f>
        <v>Ne</v>
      </c>
    </row>
    <row r="1079" spans="1:3" ht="30" x14ac:dyDescent="0.25">
      <c r="A1079" s="2" t="s">
        <v>777</v>
      </c>
      <c r="B1079" s="673" t="str">
        <f t="shared" si="25"/>
        <v>Remiami projektai, susiję su sumanių kaimų strategijomis (aktualu rodikliui L807)</v>
      </c>
      <c r="C1079" s="672" t="str">
        <f>'10'!Q79</f>
        <v>Ne</v>
      </c>
    </row>
    <row r="1080" spans="1:3" ht="30" x14ac:dyDescent="0.25">
      <c r="A1080" s="2" t="s">
        <v>778</v>
      </c>
      <c r="B1080" s="673" t="str">
        <f t="shared" si="25"/>
        <v>Remiami projektai, gerinantys paslaugų prieinamumą ir infrastruktūrą (aktualu rodikliui L808)</v>
      </c>
      <c r="C1080" s="672" t="str">
        <f>'10'!Q80</f>
        <v>Ne</v>
      </c>
    </row>
    <row r="1081" spans="1:3" ht="30" x14ac:dyDescent="0.25">
      <c r="A1081" s="2" t="s">
        <v>779</v>
      </c>
      <c r="B1081" s="673" t="str">
        <f t="shared" si="25"/>
        <v>Remiami socialinės įtraukties projektai (aktualu rodikliui L809)</v>
      </c>
      <c r="C1081" s="672" t="str">
        <f>'10'!Q81</f>
        <v>Ne</v>
      </c>
    </row>
    <row r="1082" spans="1:3" x14ac:dyDescent="0.25">
      <c r="A1082" s="2"/>
      <c r="B1082" s="649"/>
      <c r="C1082" s="685"/>
    </row>
    <row r="1083" spans="1:3" x14ac:dyDescent="0.25">
      <c r="A1083" s="1"/>
      <c r="B1083" s="362"/>
      <c r="C1083" s="686" t="str">
        <f>'10'!R6</f>
        <v>15 priemonė</v>
      </c>
    </row>
    <row r="1084" spans="1:3" x14ac:dyDescent="0.25">
      <c r="A1084" s="2" t="s">
        <v>188</v>
      </c>
      <c r="B1084" s="509" t="str">
        <f>B1007</f>
        <v>Priemonės pavadinimas</v>
      </c>
      <c r="C1084" s="670">
        <f>'10'!R7</f>
        <v>0</v>
      </c>
    </row>
    <row r="1085" spans="1:3" x14ac:dyDescent="0.25">
      <c r="A1085" s="2" t="s">
        <v>189</v>
      </c>
      <c r="B1085" s="671" t="str">
        <f t="shared" ref="B1085:B1148" si="26">B1008</f>
        <v>Priemonės rūšis</v>
      </c>
      <c r="C1085" s="670">
        <f>'10'!R8</f>
        <v>0</v>
      </c>
    </row>
    <row r="1086" spans="1:3" ht="30" x14ac:dyDescent="0.25">
      <c r="A1086" s="2" t="s">
        <v>190</v>
      </c>
      <c r="B1086" s="671" t="str">
        <f t="shared" si="26"/>
        <v>VVG teritorijos poreikių, kuriuos tenkina priemonė, skaičius</v>
      </c>
      <c r="C1086" s="670">
        <f>'10'!R9</f>
        <v>0</v>
      </c>
    </row>
    <row r="1087" spans="1:3" x14ac:dyDescent="0.25">
      <c r="A1087" s="2" t="s">
        <v>191</v>
      </c>
      <c r="B1087" s="671" t="str">
        <f t="shared" si="26"/>
        <v>BŽŪP tikslų, kuriuos įgyvendina priemonė, skaičius</v>
      </c>
      <c r="C1087" s="670">
        <f>'10'!R10</f>
        <v>0</v>
      </c>
    </row>
    <row r="1088" spans="1:3" x14ac:dyDescent="0.25">
      <c r="A1088" s="2" t="s">
        <v>192</v>
      </c>
      <c r="B1088" s="671" t="str">
        <f t="shared" si="26"/>
        <v>Pagrindinis BŽŪP tikslas, kurį įgyvendina VPS priemonė</v>
      </c>
      <c r="C1088" s="672" t="str">
        <f>'10'!R11</f>
        <v>Pasirinkite</v>
      </c>
    </row>
    <row r="1089" spans="1:3" ht="30" x14ac:dyDescent="0.25">
      <c r="A1089" s="2" t="s">
        <v>193</v>
      </c>
      <c r="B1089" s="673" t="str">
        <f t="shared" si="26"/>
        <v>Ar priemonė prisideda prie 4 konkretaus BŽŪP tikslo? (tikslas nurodytas 5 lape)</v>
      </c>
      <c r="C1089" s="672" t="str">
        <f>'10'!R12</f>
        <v>Ne</v>
      </c>
    </row>
    <row r="1090" spans="1:3" ht="30" x14ac:dyDescent="0.25">
      <c r="A1090" s="2" t="s">
        <v>194</v>
      </c>
      <c r="B1090" s="673" t="str">
        <f t="shared" si="26"/>
        <v>Ar priemonė prisideda prie 5 konkretaus BŽŪP tikslo? (tikslas nurodytas 5 lape)</v>
      </c>
      <c r="C1090" s="672" t="str">
        <f>'10'!R13</f>
        <v>Ne</v>
      </c>
    </row>
    <row r="1091" spans="1:3" ht="30" x14ac:dyDescent="0.25">
      <c r="A1091" s="2" t="s">
        <v>195</v>
      </c>
      <c r="B1091" s="673" t="str">
        <f t="shared" si="26"/>
        <v>Ar priemonė prisideda prie 6 konkretaus BŽŪP tikslo? (tikslas nurodytas 5 lape)</v>
      </c>
      <c r="C1091" s="672" t="str">
        <f>'10'!R14</f>
        <v>Ne</v>
      </c>
    </row>
    <row r="1092" spans="1:3" ht="30" x14ac:dyDescent="0.25">
      <c r="A1092" s="2" t="s">
        <v>196</v>
      </c>
      <c r="B1092" s="673" t="str">
        <f t="shared" si="26"/>
        <v>Ar priemonė prisideda prie 9 konkretaus BŽŪP tikslo? (tikslas nurodytas 5 lape)</v>
      </c>
      <c r="C1092" s="672" t="str">
        <f>'10'!R15</f>
        <v>Ne</v>
      </c>
    </row>
    <row r="1093" spans="1:3" x14ac:dyDescent="0.25">
      <c r="A1093" s="2" t="s">
        <v>94</v>
      </c>
      <c r="B1093" s="675" t="str">
        <f t="shared" si="26"/>
        <v>A dalis. Priemonės intervencijos logika:</v>
      </c>
      <c r="C1093" s="676"/>
    </row>
    <row r="1094" spans="1:3" ht="45" x14ac:dyDescent="0.25">
      <c r="A1094" s="2" t="s">
        <v>197</v>
      </c>
      <c r="B1094" s="673" t="str">
        <f t="shared" si="26"/>
        <v>Priemonės tikslas, ryšys su pagrindiniu BŽŪP tikslu ir VVG teritorijos poreikiais (problemomis ir (arba) potencialu), ryšys su VPS tema (jei taikoma)</v>
      </c>
      <c r="C1094" s="677">
        <f>'10'!R17</f>
        <v>0</v>
      </c>
    </row>
    <row r="1095" spans="1:3" x14ac:dyDescent="0.25">
      <c r="A1095" s="2" t="s">
        <v>198</v>
      </c>
      <c r="B1095" s="671" t="str">
        <f t="shared" si="26"/>
        <v>Pokytis, kurio siekiama VPS priemone</v>
      </c>
      <c r="C1095" s="677">
        <f>'10'!R18</f>
        <v>0</v>
      </c>
    </row>
    <row r="1096" spans="1:3" ht="30" x14ac:dyDescent="0.25">
      <c r="A1096" s="2" t="s">
        <v>199</v>
      </c>
      <c r="B1096" s="509" t="str">
        <f t="shared" si="26"/>
        <v>Kaip priemonė prisidės prie horizontalaus tikslo d įgyvendinimo? (pildoma, jei taikoma)</v>
      </c>
      <c r="C1096" s="677">
        <f>'10'!R19</f>
        <v>0</v>
      </c>
    </row>
    <row r="1097" spans="1:3" ht="30" x14ac:dyDescent="0.25">
      <c r="A1097" s="2" t="s">
        <v>200</v>
      </c>
      <c r="B1097" s="509" t="str">
        <f t="shared" si="26"/>
        <v>Kaip priemonė prisidės prie horizontalaus tikslo e įgyvendinimo? (pildoma, jei taikoma)</v>
      </c>
      <c r="C1097" s="677">
        <f>'10'!R20</f>
        <v>0</v>
      </c>
    </row>
    <row r="1098" spans="1:3" ht="30" x14ac:dyDescent="0.25">
      <c r="A1098" s="2" t="s">
        <v>201</v>
      </c>
      <c r="B1098" s="509" t="str">
        <f t="shared" si="26"/>
        <v>Kaip priemonė prisidės prie horizontalaus tikslo f įgyvendinimo? (pildoma, jei taikoma)</v>
      </c>
      <c r="C1098" s="677">
        <f>'10'!R21</f>
        <v>0</v>
      </c>
    </row>
    <row r="1099" spans="1:3" ht="30" x14ac:dyDescent="0.25">
      <c r="A1099" s="2" t="s">
        <v>202</v>
      </c>
      <c r="B1099" s="509" t="str">
        <f t="shared" si="26"/>
        <v>Kaip priemonė prisidės prie horizontalaus tikslo i įgyvendinimo? (pildoma, jei taikoma)</v>
      </c>
      <c r="C1099" s="677">
        <f>'10'!R22</f>
        <v>0</v>
      </c>
    </row>
    <row r="1100" spans="1:3" ht="30" x14ac:dyDescent="0.25">
      <c r="A1100" s="2" t="s">
        <v>203</v>
      </c>
      <c r="B1100" s="675" t="str">
        <f t="shared" si="26"/>
        <v>B dalis. Pareiškėjų ir projektų tinkamumo sąlygos, projektų atrankos principai:</v>
      </c>
      <c r="C1100" s="676"/>
    </row>
    <row r="1101" spans="1:3" x14ac:dyDescent="0.25">
      <c r="A1101" s="2" t="s">
        <v>204</v>
      </c>
      <c r="B1101" s="509" t="str">
        <f t="shared" si="26"/>
        <v>Pagal priemonę remiamos veiklos</v>
      </c>
      <c r="C1101" s="677">
        <f>'10'!R24</f>
        <v>0</v>
      </c>
    </row>
    <row r="1102" spans="1:3" ht="30" x14ac:dyDescent="0.25">
      <c r="A1102" s="2" t="s">
        <v>205</v>
      </c>
      <c r="B1102" s="671" t="str">
        <f t="shared" si="26"/>
        <v>Tinkami pareiškėjai ir partneriai (jei taikomas reikalavimas projektus įgyvendinti su partneriais)</v>
      </c>
      <c r="C1102" s="677">
        <f>'10'!R25</f>
        <v>0</v>
      </c>
    </row>
    <row r="1103" spans="1:3" ht="30" x14ac:dyDescent="0.25">
      <c r="A1103" s="2" t="s">
        <v>206</v>
      </c>
      <c r="B1103" s="671" t="str">
        <f t="shared" si="26"/>
        <v>Priemonės tikslinė grupė (pildoma, jei nesutampa su tinkamais pareiškėjais ir (arba) partneriais)</v>
      </c>
      <c r="C1103" s="677">
        <f>'10'!R26</f>
        <v>0</v>
      </c>
    </row>
    <row r="1104" spans="1:3" x14ac:dyDescent="0.25">
      <c r="A1104" s="2" t="s">
        <v>725</v>
      </c>
      <c r="B1104" s="509" t="str">
        <f t="shared" si="26"/>
        <v>Tinkamumo sąlygos pareiškėjams ir projektams</v>
      </c>
      <c r="C1104" s="677">
        <f>'10'!R27</f>
        <v>0</v>
      </c>
    </row>
    <row r="1105" spans="1:3" x14ac:dyDescent="0.25">
      <c r="A1105" s="2" t="s">
        <v>726</v>
      </c>
      <c r="B1105" s="673" t="str">
        <f t="shared" si="26"/>
        <v>Projektų atrankos principai</v>
      </c>
      <c r="C1105" s="677">
        <f>'10'!R28</f>
        <v>0</v>
      </c>
    </row>
    <row r="1106" spans="1:3" x14ac:dyDescent="0.25">
      <c r="A1106" s="2" t="s">
        <v>727</v>
      </c>
      <c r="B1106" s="509" t="str">
        <f t="shared" si="26"/>
        <v>Planuojamų kvietimų teikti paraiškas skaičius</v>
      </c>
      <c r="C1106" s="670">
        <f>'10'!R29</f>
        <v>0</v>
      </c>
    </row>
    <row r="1107" spans="1:3" x14ac:dyDescent="0.25">
      <c r="A1107" s="2" t="s">
        <v>728</v>
      </c>
      <c r="B1107" s="651" t="str">
        <f t="shared" si="26"/>
        <v>C dalis. Paramos dydžiai:</v>
      </c>
      <c r="C1107" s="676"/>
    </row>
    <row r="1108" spans="1:3" x14ac:dyDescent="0.25">
      <c r="A1108" s="2" t="s">
        <v>729</v>
      </c>
      <c r="B1108" s="509" t="str">
        <f t="shared" si="26"/>
        <v>Didžiausia paramos suma vietos projektui, Eur</v>
      </c>
      <c r="C1108" s="677">
        <f>'10'!R31</f>
        <v>0</v>
      </c>
    </row>
    <row r="1109" spans="1:3" x14ac:dyDescent="0.25">
      <c r="A1109" s="2" t="s">
        <v>730</v>
      </c>
      <c r="B1109" s="509" t="str">
        <f t="shared" si="26"/>
        <v xml:space="preserve">Paramos lyginamoji dalis, proc. </v>
      </c>
      <c r="C1109" s="677">
        <f>'10'!R32</f>
        <v>0</v>
      </c>
    </row>
    <row r="1110" spans="1:3" x14ac:dyDescent="0.25">
      <c r="A1110" s="2" t="s">
        <v>731</v>
      </c>
      <c r="B1110" s="509" t="str">
        <f t="shared" si="26"/>
        <v>Planuojama paramos suma priemonei, Eur</v>
      </c>
      <c r="C1110" s="678">
        <f>'10'!R33</f>
        <v>0</v>
      </c>
    </row>
    <row r="1111" spans="1:3" x14ac:dyDescent="0.25">
      <c r="A1111" s="2" t="s">
        <v>732</v>
      </c>
      <c r="B1111" s="509" t="str">
        <f t="shared" si="26"/>
        <v>Planuojama paremti projektų (rodiklis L700)</v>
      </c>
      <c r="C1111" s="679">
        <f>'10'!R34</f>
        <v>0</v>
      </c>
    </row>
    <row r="1112" spans="1:3" x14ac:dyDescent="0.25">
      <c r="A1112" s="2" t="s">
        <v>733</v>
      </c>
      <c r="B1112" s="509" t="str">
        <f t="shared" si="26"/>
        <v>Paaiškinimas, kaip nustatyta rodiklio L700 reikšmė</v>
      </c>
      <c r="C1112" s="677">
        <f>'10'!R35</f>
        <v>0</v>
      </c>
    </row>
    <row r="1113" spans="1:3" ht="30" x14ac:dyDescent="0.25">
      <c r="A1113" s="2" t="s">
        <v>734</v>
      </c>
      <c r="B1113" s="651" t="str">
        <f t="shared" si="26"/>
        <v>D dalis. Priemonės indėlis į ES ir nacionalinių horizontaliųjų principų įgyvendinimą:</v>
      </c>
      <c r="C1113" s="676"/>
    </row>
    <row r="1114" spans="1:3" x14ac:dyDescent="0.25">
      <c r="A1114" s="2" t="s">
        <v>735</v>
      </c>
      <c r="B1114" s="680" t="str">
        <f t="shared" si="26"/>
        <v>Subregioninės vietovės principas:</v>
      </c>
      <c r="C1114" s="676"/>
    </row>
    <row r="1115" spans="1:3" ht="30" x14ac:dyDescent="0.25">
      <c r="A1115" s="2" t="s">
        <v>736</v>
      </c>
      <c r="B1115" s="509" t="str">
        <f t="shared" si="26"/>
        <v>Ar siekiama, kad pagal priemonę finansuojami projektai apimtų visas VVG teritorijos seniūnijas?</v>
      </c>
      <c r="C1115" s="672" t="str">
        <f>'10'!R38</f>
        <v>Ne</v>
      </c>
    </row>
    <row r="1116" spans="1:3" x14ac:dyDescent="0.25">
      <c r="A1116" s="2" t="s">
        <v>737</v>
      </c>
      <c r="B1116" s="509" t="str">
        <f t="shared" si="26"/>
        <v>Pasirinkimo pagrindimas</v>
      </c>
      <c r="C1116" s="677">
        <f>'10'!R39</f>
        <v>0</v>
      </c>
    </row>
    <row r="1117" spans="1:3" x14ac:dyDescent="0.25">
      <c r="A1117" s="2" t="s">
        <v>738</v>
      </c>
      <c r="B1117" s="680" t="str">
        <f t="shared" si="26"/>
        <v>Partnerystės principas:</v>
      </c>
      <c r="C1117" s="676"/>
    </row>
    <row r="1118" spans="1:3" ht="30" x14ac:dyDescent="0.25">
      <c r="A1118" s="2" t="s">
        <v>739</v>
      </c>
      <c r="B1118" s="509" t="str">
        <f t="shared" si="26"/>
        <v>Ar siekiama, kad pagal priemonę finansuojami projektai būtų vykdomi su partneriais?</v>
      </c>
      <c r="C1118" s="672" t="str">
        <f>'10'!R41</f>
        <v>Ne</v>
      </c>
    </row>
    <row r="1119" spans="1:3" x14ac:dyDescent="0.25">
      <c r="A1119" s="2" t="s">
        <v>740</v>
      </c>
      <c r="B1119" s="509" t="str">
        <f t="shared" si="26"/>
        <v>Pasirinkimo pagrindimas</v>
      </c>
      <c r="C1119" s="677">
        <f>'10'!R42</f>
        <v>0</v>
      </c>
    </row>
    <row r="1120" spans="1:3" x14ac:dyDescent="0.25">
      <c r="A1120" s="2" t="s">
        <v>741</v>
      </c>
      <c r="B1120" s="680" t="str">
        <f t="shared" si="26"/>
        <v>Inovacijų principas:</v>
      </c>
      <c r="C1120" s="676"/>
    </row>
    <row r="1121" spans="1:3" ht="30" x14ac:dyDescent="0.25">
      <c r="A1121" s="2" t="s">
        <v>742</v>
      </c>
      <c r="B1121" s="509" t="str">
        <f t="shared" si="26"/>
        <v>Ar siekiama, kad pagal priemonę finansuojami projektai būtų skirti inovacijoms vietos lygiu diegti?</v>
      </c>
      <c r="C1121" s="672" t="str">
        <f>'10'!R44</f>
        <v>Ne</v>
      </c>
    </row>
    <row r="1122" spans="1:3" x14ac:dyDescent="0.25">
      <c r="A1122" s="2" t="s">
        <v>743</v>
      </c>
      <c r="B1122" s="509" t="str">
        <f t="shared" si="26"/>
        <v>Pasirinkimo pagrindimas</v>
      </c>
      <c r="C1122" s="677">
        <f>'10'!R45</f>
        <v>0</v>
      </c>
    </row>
    <row r="1123" spans="1:3" ht="30" x14ac:dyDescent="0.25">
      <c r="A1123" s="2" t="s">
        <v>744</v>
      </c>
      <c r="B1123" s="509" t="str">
        <f t="shared" si="26"/>
        <v>Planuojama paremti projektų, skirtų inovacijoms vietos lygiu diegti (rodiklis L710)</v>
      </c>
      <c r="C1123" s="679">
        <f>'10'!R46</f>
        <v>0</v>
      </c>
    </row>
    <row r="1124" spans="1:3" x14ac:dyDescent="0.25">
      <c r="A1124" s="2" t="s">
        <v>745</v>
      </c>
      <c r="B1124" s="680" t="str">
        <f t="shared" si="26"/>
        <v>Lyčių lygybė ir nediskriminavimas:</v>
      </c>
      <c r="C1124" s="676"/>
    </row>
    <row r="1125" spans="1:3" ht="30" x14ac:dyDescent="0.25">
      <c r="A1125" s="2" t="s">
        <v>746</v>
      </c>
      <c r="B1125" s="509" t="str">
        <f t="shared" si="26"/>
        <v>Ar pagal priemonę finansuojami projektai, skirti lyčių lygybei ir nediskriminavimui?</v>
      </c>
      <c r="C1125" s="672" t="str">
        <f>'10'!R48</f>
        <v>Ne</v>
      </c>
    </row>
    <row r="1126" spans="1:3" x14ac:dyDescent="0.25">
      <c r="A1126" s="2" t="s">
        <v>747</v>
      </c>
      <c r="B1126" s="509" t="str">
        <f t="shared" si="26"/>
        <v>Pasirinkimo pagrindimas (jei taip, kaip bus užtikrinta)</v>
      </c>
      <c r="C1126" s="677">
        <f>'10'!R49</f>
        <v>0</v>
      </c>
    </row>
    <row r="1127" spans="1:3" x14ac:dyDescent="0.25">
      <c r="A1127" s="2" t="s">
        <v>748</v>
      </c>
      <c r="B1127" s="680" t="str">
        <f t="shared" si="26"/>
        <v>Jaunimas:</v>
      </c>
      <c r="C1127" s="676"/>
    </row>
    <row r="1128" spans="1:3" ht="30" x14ac:dyDescent="0.25">
      <c r="A1128" s="2" t="s">
        <v>749</v>
      </c>
      <c r="B1128" s="509" t="str">
        <f t="shared" si="26"/>
        <v>Ar pagal priemonę finansuojami projektai, skirti jaunimui?</v>
      </c>
      <c r="C1128" s="672" t="str">
        <f>'10'!R51</f>
        <v>Ne</v>
      </c>
    </row>
    <row r="1129" spans="1:3" x14ac:dyDescent="0.25">
      <c r="A1129" s="2" t="s">
        <v>750</v>
      </c>
      <c r="B1129" s="509" t="str">
        <f t="shared" si="26"/>
        <v>Pasirinkimo pagrindimas (jei taip, kaip bus užtikrinta)</v>
      </c>
      <c r="C1129" s="677">
        <f>'10'!R52</f>
        <v>0</v>
      </c>
    </row>
    <row r="1130" spans="1:3" x14ac:dyDescent="0.25">
      <c r="A1130" s="2" t="s">
        <v>751</v>
      </c>
      <c r="B1130" s="675" t="str">
        <f t="shared" si="26"/>
        <v>E dalis. Priemonės rezultato rodikliai:</v>
      </c>
      <c r="C1130" s="676"/>
    </row>
    <row r="1131" spans="1:3" x14ac:dyDescent="0.25">
      <c r="A1131" s="2" t="s">
        <v>752</v>
      </c>
      <c r="B1131" s="680" t="str">
        <f t="shared" si="26"/>
        <v>SP rezultato rodiklių taikymas priemonei:</v>
      </c>
      <c r="C1131" s="676"/>
    </row>
    <row r="1132" spans="1:3" x14ac:dyDescent="0.25">
      <c r="A1132" s="2" t="s">
        <v>753</v>
      </c>
      <c r="B1132" s="681" t="str">
        <f t="shared" si="26"/>
        <v>R.3</v>
      </c>
      <c r="C1132" s="687" t="str">
        <f>'10'!R55</f>
        <v>Ne</v>
      </c>
    </row>
    <row r="1133" spans="1:3" x14ac:dyDescent="0.25">
      <c r="A1133" s="2" t="s">
        <v>754</v>
      </c>
      <c r="B1133" s="681" t="str">
        <f t="shared" si="26"/>
        <v>R.37</v>
      </c>
      <c r="C1133" s="687" t="str">
        <f>'10'!R56</f>
        <v>Ne</v>
      </c>
    </row>
    <row r="1134" spans="1:3" x14ac:dyDescent="0.25">
      <c r="A1134" s="2" t="s">
        <v>755</v>
      </c>
      <c r="B1134" s="681" t="str">
        <f t="shared" si="26"/>
        <v>R.39</v>
      </c>
      <c r="C1134" s="687" t="str">
        <f>'10'!R57</f>
        <v>Ne</v>
      </c>
    </row>
    <row r="1135" spans="1:3" x14ac:dyDescent="0.25">
      <c r="A1135" s="2" t="s">
        <v>756</v>
      </c>
      <c r="B1135" s="681" t="str">
        <f t="shared" si="26"/>
        <v>R.41</v>
      </c>
      <c r="C1135" s="687" t="str">
        <f>'10'!R58</f>
        <v>Ne</v>
      </c>
    </row>
    <row r="1136" spans="1:3" x14ac:dyDescent="0.25">
      <c r="A1136" s="2" t="s">
        <v>757</v>
      </c>
      <c r="B1136" s="681" t="str">
        <f t="shared" si="26"/>
        <v>R.42</v>
      </c>
      <c r="C1136" s="687" t="str">
        <f>'10'!R59</f>
        <v>Ne</v>
      </c>
    </row>
    <row r="1137" spans="1:3" x14ac:dyDescent="0.25">
      <c r="A1137" s="2" t="s">
        <v>758</v>
      </c>
      <c r="B1137" s="680" t="str">
        <f t="shared" si="26"/>
        <v>VPS rodiklių taikymas priemonei:</v>
      </c>
      <c r="C1137" s="688"/>
    </row>
    <row r="1138" spans="1:3" x14ac:dyDescent="0.25">
      <c r="A1138" s="2" t="s">
        <v>759</v>
      </c>
      <c r="B1138" s="681" t="str">
        <f t="shared" si="26"/>
        <v>RASE-P.1</v>
      </c>
      <c r="C1138" s="687" t="str">
        <f>'10'!R61</f>
        <v>Ne</v>
      </c>
    </row>
    <row r="1139" spans="1:3" x14ac:dyDescent="0.25">
      <c r="A1139" s="2" t="s">
        <v>760</v>
      </c>
      <c r="B1139" s="681" t="str">
        <f t="shared" si="26"/>
        <v>RASE-P.2</v>
      </c>
      <c r="C1139" s="687" t="str">
        <f>'10'!R62</f>
        <v>Ne</v>
      </c>
    </row>
    <row r="1140" spans="1:3" x14ac:dyDescent="0.25">
      <c r="A1140" s="2" t="s">
        <v>761</v>
      </c>
      <c r="B1140" s="681" t="str">
        <f t="shared" si="26"/>
        <v>RASE-P.3</v>
      </c>
      <c r="C1140" s="687" t="str">
        <f>'10'!R63</f>
        <v>Ne</v>
      </c>
    </row>
    <row r="1141" spans="1:3" x14ac:dyDescent="0.25">
      <c r="A1141" s="2" t="s">
        <v>762</v>
      </c>
      <c r="B1141" s="681" t="str">
        <f t="shared" si="26"/>
        <v>RASE-P.4</v>
      </c>
      <c r="C1141" s="687" t="str">
        <f>'10'!R64</f>
        <v>Ne</v>
      </c>
    </row>
    <row r="1142" spans="1:3" x14ac:dyDescent="0.25">
      <c r="A1142" s="2" t="s">
        <v>763</v>
      </c>
      <c r="B1142" s="681" t="str">
        <f t="shared" si="26"/>
        <v>RASE-P.5</v>
      </c>
      <c r="C1142" s="687" t="str">
        <f>'10'!R65</f>
        <v>Ne</v>
      </c>
    </row>
    <row r="1143" spans="1:3" x14ac:dyDescent="0.25">
      <c r="A1143" s="2" t="s">
        <v>764</v>
      </c>
      <c r="B1143" s="681" t="str">
        <f t="shared" si="26"/>
        <v>RASE-P.6</v>
      </c>
      <c r="C1143" s="687" t="str">
        <f>'10'!R66</f>
        <v>Ne</v>
      </c>
    </row>
    <row r="1144" spans="1:3" x14ac:dyDescent="0.25">
      <c r="A1144" s="2" t="s">
        <v>765</v>
      </c>
      <c r="B1144" s="681" t="str">
        <f t="shared" si="26"/>
        <v>RASE-P.7</v>
      </c>
      <c r="C1144" s="687" t="str">
        <f>'10'!R67</f>
        <v>Ne</v>
      </c>
    </row>
    <row r="1145" spans="1:3" x14ac:dyDescent="0.25">
      <c r="A1145" s="2" t="s">
        <v>766</v>
      </c>
      <c r="B1145" s="681" t="str">
        <f t="shared" si="26"/>
        <v>RASE-P.8</v>
      </c>
      <c r="C1145" s="687" t="str">
        <f>'10'!R68</f>
        <v>Ne</v>
      </c>
    </row>
    <row r="1146" spans="1:3" x14ac:dyDescent="0.25">
      <c r="A1146" s="2" t="s">
        <v>767</v>
      </c>
      <c r="B1146" s="681" t="str">
        <f t="shared" si="26"/>
        <v>RASE-P.9</v>
      </c>
      <c r="C1146" s="687" t="str">
        <f>'10'!R69</f>
        <v>Ne</v>
      </c>
    </row>
    <row r="1147" spans="1:3" x14ac:dyDescent="0.25">
      <c r="A1147" s="2" t="s">
        <v>768</v>
      </c>
      <c r="B1147" s="683" t="str">
        <f t="shared" si="26"/>
        <v>RASE-P.10</v>
      </c>
      <c r="C1147" s="689" t="str">
        <f>'10'!R70</f>
        <v>Ne</v>
      </c>
    </row>
    <row r="1148" spans="1:3" x14ac:dyDescent="0.25">
      <c r="A1148" s="2" t="s">
        <v>769</v>
      </c>
      <c r="B1148" s="675" t="str">
        <f t="shared" si="26"/>
        <v>F dalis. Pagal priemonę remiamų projektų pobūdis:</v>
      </c>
      <c r="C1148" s="676"/>
    </row>
    <row r="1149" spans="1:3" x14ac:dyDescent="0.25">
      <c r="A1149" s="2" t="s">
        <v>770</v>
      </c>
      <c r="B1149" s="671" t="str">
        <f t="shared" ref="B1149:B1158" si="27">B1072</f>
        <v>Remiami pelno projektai</v>
      </c>
      <c r="C1149" s="672" t="str">
        <f>'10'!R72</f>
        <v>Ne</v>
      </c>
    </row>
    <row r="1150" spans="1:3" ht="60" x14ac:dyDescent="0.25">
      <c r="A1150" s="2" t="s">
        <v>771</v>
      </c>
      <c r="B1150" s="673" t="str">
        <f t="shared" si="27"/>
        <v>Remiami projektai, susiję su žinių perdavimu, įskaitant konsultacijas, mokymą ir keitimąsi žiniomis apie tvarią, ekonominę, socialinę, aplinką ir klimatą tausojančią veiklą (aktualu rodikliui L801)</v>
      </c>
      <c r="C1150" s="672" t="str">
        <f>'10'!R73</f>
        <v>Ne</v>
      </c>
    </row>
    <row r="1151" spans="1:3" ht="75" x14ac:dyDescent="0.25">
      <c r="A1151" s="2" t="s">
        <v>772</v>
      </c>
      <c r="B1151" s="673" t="str">
        <f t="shared" si="27"/>
        <v>Remiami projektai, susiję su gamintojų organizacijomis, vietinėmis rinkomis, trumpomis tiekimo grandinėmis ir kokybės schemomis, įskaitant paramą investicijoms, rinkodaros veiklą ir kt. (aktualu rodikliui L802)</v>
      </c>
      <c r="C1151" s="672" t="str">
        <f>'10'!R74</f>
        <v>Ne</v>
      </c>
    </row>
    <row r="1152" spans="1:3" ht="45" x14ac:dyDescent="0.25">
      <c r="A1152" s="2" t="s">
        <v>773</v>
      </c>
      <c r="B1152" s="673" t="str">
        <f t="shared" si="27"/>
        <v>Remiami projektai, susiję su atsinaujinančios energijos gamybos pajėgumais, įskaitant biologinę (aktualu rodikliui L803)</v>
      </c>
      <c r="C1152" s="672" t="str">
        <f>'10'!R75</f>
        <v>Ne</v>
      </c>
    </row>
    <row r="1153" spans="1:3" ht="60" x14ac:dyDescent="0.25">
      <c r="A1153" s="2" t="s">
        <v>774</v>
      </c>
      <c r="B1153" s="673" t="str">
        <f t="shared" si="27"/>
        <v>Remiami projektai, prisidedantys prie aplinkos tvarumo, klimato kaitos švelninimo bei prisitaikymo prie jos tikslų įgyvendinimo kaimo vietovėse (aktualu rodikliui L804)</v>
      </c>
      <c r="C1153" s="672" t="str">
        <f>'10'!R76</f>
        <v>Ne</v>
      </c>
    </row>
    <row r="1154" spans="1:3" ht="30" x14ac:dyDescent="0.25">
      <c r="A1154" s="2" t="s">
        <v>775</v>
      </c>
      <c r="B1154" s="673" t="str">
        <f t="shared" si="27"/>
        <v>Remiami projektai, kurie kuria darbo vietas (aktualu rodikliui L805)</v>
      </c>
      <c r="C1154" s="672" t="str">
        <f>'10'!R77</f>
        <v>Ne</v>
      </c>
    </row>
    <row r="1155" spans="1:3" ht="30" x14ac:dyDescent="0.25">
      <c r="A1155" s="2" t="s">
        <v>776</v>
      </c>
      <c r="B1155" s="673" t="str">
        <f t="shared" si="27"/>
        <v>Remiami kaimo verslų, įskaitant bioekonomiką, projektai (aktualu rodikliui L 806)</v>
      </c>
      <c r="C1155" s="672" t="str">
        <f>'10'!R78</f>
        <v>Ne</v>
      </c>
    </row>
    <row r="1156" spans="1:3" ht="30" x14ac:dyDescent="0.25">
      <c r="A1156" s="2" t="s">
        <v>777</v>
      </c>
      <c r="B1156" s="673" t="str">
        <f t="shared" si="27"/>
        <v>Remiami projektai, susiję su sumanių kaimų strategijomis (aktualu rodikliui L807)</v>
      </c>
      <c r="C1156" s="672" t="str">
        <f>'10'!R79</f>
        <v>Ne</v>
      </c>
    </row>
    <row r="1157" spans="1:3" ht="30" x14ac:dyDescent="0.25">
      <c r="A1157" s="2" t="s">
        <v>778</v>
      </c>
      <c r="B1157" s="673" t="str">
        <f t="shared" si="27"/>
        <v>Remiami projektai, gerinantys paslaugų prieinamumą ir infrastruktūrą (aktualu rodikliui L808)</v>
      </c>
      <c r="C1157" s="672" t="str">
        <f>'10'!R80</f>
        <v>Ne</v>
      </c>
    </row>
    <row r="1158" spans="1:3" ht="30" x14ac:dyDescent="0.25">
      <c r="A1158" s="2" t="s">
        <v>779</v>
      </c>
      <c r="B1158" s="673" t="str">
        <f t="shared" si="27"/>
        <v>Remiami socialinės įtraukties projektai (aktualu rodikliui L809)</v>
      </c>
      <c r="C1158" s="672" t="str">
        <f>'10'!R81</f>
        <v>Ne</v>
      </c>
    </row>
    <row r="1159" spans="1:3" x14ac:dyDescent="0.25">
      <c r="B1159" s="649"/>
      <c r="C1159" s="685"/>
    </row>
    <row r="1160" spans="1:3" x14ac:dyDescent="0.25">
      <c r="A1160" s="1"/>
      <c r="B1160" s="362"/>
      <c r="C1160" s="686" t="str">
        <f>'10'!S6</f>
        <v>16 priemonė</v>
      </c>
    </row>
    <row r="1161" spans="1:3" x14ac:dyDescent="0.25">
      <c r="A1161" s="2" t="s">
        <v>188</v>
      </c>
      <c r="B1161" s="509" t="str">
        <f>B1084</f>
        <v>Priemonės pavadinimas</v>
      </c>
      <c r="C1161" s="670">
        <f>'10'!S7</f>
        <v>0</v>
      </c>
    </row>
    <row r="1162" spans="1:3" x14ac:dyDescent="0.25">
      <c r="A1162" s="2" t="s">
        <v>189</v>
      </c>
      <c r="B1162" s="671" t="str">
        <f t="shared" ref="B1162:B1225" si="28">B1085</f>
        <v>Priemonės rūšis</v>
      </c>
      <c r="C1162" s="670">
        <f>'10'!S8</f>
        <v>0</v>
      </c>
    </row>
    <row r="1163" spans="1:3" ht="30" x14ac:dyDescent="0.25">
      <c r="A1163" s="2" t="s">
        <v>190</v>
      </c>
      <c r="B1163" s="671" t="str">
        <f t="shared" si="28"/>
        <v>VVG teritorijos poreikių, kuriuos tenkina priemonė, skaičius</v>
      </c>
      <c r="C1163" s="670">
        <f>'10'!S9</f>
        <v>0</v>
      </c>
    </row>
    <row r="1164" spans="1:3" x14ac:dyDescent="0.25">
      <c r="A1164" s="2" t="s">
        <v>191</v>
      </c>
      <c r="B1164" s="671" t="str">
        <f t="shared" si="28"/>
        <v>BŽŪP tikslų, kuriuos įgyvendina priemonė, skaičius</v>
      </c>
      <c r="C1164" s="670">
        <f>'10'!S10</f>
        <v>0</v>
      </c>
    </row>
    <row r="1165" spans="1:3" x14ac:dyDescent="0.25">
      <c r="A1165" s="2" t="s">
        <v>192</v>
      </c>
      <c r="B1165" s="671" t="str">
        <f t="shared" si="28"/>
        <v>Pagrindinis BŽŪP tikslas, kurį įgyvendina VPS priemonė</v>
      </c>
      <c r="C1165" s="672" t="str">
        <f>'10'!S11</f>
        <v>Pasirinkite</v>
      </c>
    </row>
    <row r="1166" spans="1:3" ht="30" x14ac:dyDescent="0.25">
      <c r="A1166" s="2" t="s">
        <v>193</v>
      </c>
      <c r="B1166" s="673" t="str">
        <f t="shared" si="28"/>
        <v>Ar priemonė prisideda prie 4 konkretaus BŽŪP tikslo? (tikslas nurodytas 5 lape)</v>
      </c>
      <c r="C1166" s="672" t="str">
        <f>'10'!S12</f>
        <v>Ne</v>
      </c>
    </row>
    <row r="1167" spans="1:3" ht="30" x14ac:dyDescent="0.25">
      <c r="A1167" s="2" t="s">
        <v>194</v>
      </c>
      <c r="B1167" s="673" t="str">
        <f t="shared" si="28"/>
        <v>Ar priemonė prisideda prie 5 konkretaus BŽŪP tikslo? (tikslas nurodytas 5 lape)</v>
      </c>
      <c r="C1167" s="672" t="str">
        <f>'10'!S13</f>
        <v>Ne</v>
      </c>
    </row>
    <row r="1168" spans="1:3" ht="30" x14ac:dyDescent="0.25">
      <c r="A1168" s="2" t="s">
        <v>195</v>
      </c>
      <c r="B1168" s="673" t="str">
        <f t="shared" si="28"/>
        <v>Ar priemonė prisideda prie 6 konkretaus BŽŪP tikslo? (tikslas nurodytas 5 lape)</v>
      </c>
      <c r="C1168" s="672" t="str">
        <f>'10'!S14</f>
        <v>Ne</v>
      </c>
    </row>
    <row r="1169" spans="1:3" ht="30" x14ac:dyDescent="0.25">
      <c r="A1169" s="2" t="s">
        <v>196</v>
      </c>
      <c r="B1169" s="673" t="str">
        <f t="shared" si="28"/>
        <v>Ar priemonė prisideda prie 9 konkretaus BŽŪP tikslo? (tikslas nurodytas 5 lape)</v>
      </c>
      <c r="C1169" s="672" t="str">
        <f>'10'!S15</f>
        <v>Ne</v>
      </c>
    </row>
    <row r="1170" spans="1:3" x14ac:dyDescent="0.25">
      <c r="A1170" s="2" t="s">
        <v>94</v>
      </c>
      <c r="B1170" s="675" t="str">
        <f t="shared" si="28"/>
        <v>A dalis. Priemonės intervencijos logika:</v>
      </c>
      <c r="C1170" s="676"/>
    </row>
    <row r="1171" spans="1:3" ht="45" x14ac:dyDescent="0.25">
      <c r="A1171" s="2" t="s">
        <v>197</v>
      </c>
      <c r="B1171" s="673" t="str">
        <f t="shared" si="28"/>
        <v>Priemonės tikslas, ryšys su pagrindiniu BŽŪP tikslu ir VVG teritorijos poreikiais (problemomis ir (arba) potencialu), ryšys su VPS tema (jei taikoma)</v>
      </c>
      <c r="C1171" s="677">
        <f>'10'!S17</f>
        <v>0</v>
      </c>
    </row>
    <row r="1172" spans="1:3" x14ac:dyDescent="0.25">
      <c r="A1172" s="2" t="s">
        <v>198</v>
      </c>
      <c r="B1172" s="671" t="str">
        <f t="shared" si="28"/>
        <v>Pokytis, kurio siekiama VPS priemone</v>
      </c>
      <c r="C1172" s="677">
        <f>'10'!S18</f>
        <v>0</v>
      </c>
    </row>
    <row r="1173" spans="1:3" ht="30" x14ac:dyDescent="0.25">
      <c r="A1173" s="2" t="s">
        <v>199</v>
      </c>
      <c r="B1173" s="509" t="str">
        <f t="shared" si="28"/>
        <v>Kaip priemonė prisidės prie horizontalaus tikslo d įgyvendinimo? (pildoma, jei taikoma)</v>
      </c>
      <c r="C1173" s="677">
        <f>'10'!S19</f>
        <v>0</v>
      </c>
    </row>
    <row r="1174" spans="1:3" ht="30" x14ac:dyDescent="0.25">
      <c r="A1174" s="2" t="s">
        <v>200</v>
      </c>
      <c r="B1174" s="509" t="str">
        <f t="shared" si="28"/>
        <v>Kaip priemonė prisidės prie horizontalaus tikslo e įgyvendinimo? (pildoma, jei taikoma)</v>
      </c>
      <c r="C1174" s="677">
        <f>'10'!S20</f>
        <v>0</v>
      </c>
    </row>
    <row r="1175" spans="1:3" ht="30" x14ac:dyDescent="0.25">
      <c r="A1175" s="2" t="s">
        <v>201</v>
      </c>
      <c r="B1175" s="509" t="str">
        <f t="shared" si="28"/>
        <v>Kaip priemonė prisidės prie horizontalaus tikslo f įgyvendinimo? (pildoma, jei taikoma)</v>
      </c>
      <c r="C1175" s="677">
        <f>'10'!S21</f>
        <v>0</v>
      </c>
    </row>
    <row r="1176" spans="1:3" ht="30" x14ac:dyDescent="0.25">
      <c r="A1176" s="2" t="s">
        <v>202</v>
      </c>
      <c r="B1176" s="509" t="str">
        <f t="shared" si="28"/>
        <v>Kaip priemonė prisidės prie horizontalaus tikslo i įgyvendinimo? (pildoma, jei taikoma)</v>
      </c>
      <c r="C1176" s="677">
        <f>'10'!S22</f>
        <v>0</v>
      </c>
    </row>
    <row r="1177" spans="1:3" ht="30" x14ac:dyDescent="0.25">
      <c r="A1177" s="2" t="s">
        <v>203</v>
      </c>
      <c r="B1177" s="675" t="str">
        <f t="shared" si="28"/>
        <v>B dalis. Pareiškėjų ir projektų tinkamumo sąlygos, projektų atrankos principai:</v>
      </c>
      <c r="C1177" s="676"/>
    </row>
    <row r="1178" spans="1:3" x14ac:dyDescent="0.25">
      <c r="A1178" s="2" t="s">
        <v>204</v>
      </c>
      <c r="B1178" s="509" t="str">
        <f t="shared" si="28"/>
        <v>Pagal priemonę remiamos veiklos</v>
      </c>
      <c r="C1178" s="677">
        <f>'10'!S24</f>
        <v>0</v>
      </c>
    </row>
    <row r="1179" spans="1:3" ht="30" x14ac:dyDescent="0.25">
      <c r="A1179" s="2" t="s">
        <v>205</v>
      </c>
      <c r="B1179" s="671" t="str">
        <f t="shared" si="28"/>
        <v>Tinkami pareiškėjai ir partneriai (jei taikomas reikalavimas projektus įgyvendinti su partneriais)</v>
      </c>
      <c r="C1179" s="677">
        <f>'10'!S25</f>
        <v>0</v>
      </c>
    </row>
    <row r="1180" spans="1:3" ht="30" x14ac:dyDescent="0.25">
      <c r="A1180" s="2" t="s">
        <v>206</v>
      </c>
      <c r="B1180" s="671" t="str">
        <f t="shared" si="28"/>
        <v>Priemonės tikslinė grupė (pildoma, jei nesutampa su tinkamais pareiškėjais ir (arba) partneriais)</v>
      </c>
      <c r="C1180" s="677">
        <f>'10'!S26</f>
        <v>0</v>
      </c>
    </row>
    <row r="1181" spans="1:3" x14ac:dyDescent="0.25">
      <c r="A1181" s="2" t="s">
        <v>725</v>
      </c>
      <c r="B1181" s="509" t="str">
        <f t="shared" si="28"/>
        <v>Tinkamumo sąlygos pareiškėjams ir projektams</v>
      </c>
      <c r="C1181" s="677">
        <f>'10'!S27</f>
        <v>0</v>
      </c>
    </row>
    <row r="1182" spans="1:3" x14ac:dyDescent="0.25">
      <c r="A1182" s="2" t="s">
        <v>726</v>
      </c>
      <c r="B1182" s="673" t="str">
        <f t="shared" si="28"/>
        <v>Projektų atrankos principai</v>
      </c>
      <c r="C1182" s="677">
        <f>'10'!S28</f>
        <v>0</v>
      </c>
    </row>
    <row r="1183" spans="1:3" x14ac:dyDescent="0.25">
      <c r="A1183" s="2" t="s">
        <v>727</v>
      </c>
      <c r="B1183" s="509" t="str">
        <f t="shared" si="28"/>
        <v>Planuojamų kvietimų teikti paraiškas skaičius</v>
      </c>
      <c r="C1183" s="670">
        <f>'10'!S29</f>
        <v>0</v>
      </c>
    </row>
    <row r="1184" spans="1:3" x14ac:dyDescent="0.25">
      <c r="A1184" s="2" t="s">
        <v>728</v>
      </c>
      <c r="B1184" s="651" t="str">
        <f t="shared" si="28"/>
        <v>C dalis. Paramos dydžiai:</v>
      </c>
      <c r="C1184" s="676"/>
    </row>
    <row r="1185" spans="1:3" x14ac:dyDescent="0.25">
      <c r="A1185" s="2" t="s">
        <v>729</v>
      </c>
      <c r="B1185" s="509" t="str">
        <f t="shared" si="28"/>
        <v>Didžiausia paramos suma vietos projektui, Eur</v>
      </c>
      <c r="C1185" s="677">
        <f>'10'!S31</f>
        <v>0</v>
      </c>
    </row>
    <row r="1186" spans="1:3" x14ac:dyDescent="0.25">
      <c r="A1186" s="2" t="s">
        <v>730</v>
      </c>
      <c r="B1186" s="509" t="str">
        <f t="shared" si="28"/>
        <v xml:space="preserve">Paramos lyginamoji dalis, proc. </v>
      </c>
      <c r="C1186" s="677">
        <f>'10'!S32</f>
        <v>0</v>
      </c>
    </row>
    <row r="1187" spans="1:3" x14ac:dyDescent="0.25">
      <c r="A1187" s="2" t="s">
        <v>731</v>
      </c>
      <c r="B1187" s="509" t="str">
        <f t="shared" si="28"/>
        <v>Planuojama paramos suma priemonei, Eur</v>
      </c>
      <c r="C1187" s="678">
        <f>'10'!S33</f>
        <v>0</v>
      </c>
    </row>
    <row r="1188" spans="1:3" x14ac:dyDescent="0.25">
      <c r="A1188" s="2" t="s">
        <v>732</v>
      </c>
      <c r="B1188" s="509" t="str">
        <f t="shared" si="28"/>
        <v>Planuojama paremti projektų (rodiklis L700)</v>
      </c>
      <c r="C1188" s="679">
        <f>'10'!S34</f>
        <v>0</v>
      </c>
    </row>
    <row r="1189" spans="1:3" x14ac:dyDescent="0.25">
      <c r="A1189" s="2" t="s">
        <v>733</v>
      </c>
      <c r="B1189" s="509" t="str">
        <f t="shared" si="28"/>
        <v>Paaiškinimas, kaip nustatyta rodiklio L700 reikšmė</v>
      </c>
      <c r="C1189" s="677">
        <f>'10'!S35</f>
        <v>0</v>
      </c>
    </row>
    <row r="1190" spans="1:3" ht="30" x14ac:dyDescent="0.25">
      <c r="A1190" s="2" t="s">
        <v>734</v>
      </c>
      <c r="B1190" s="651" t="str">
        <f t="shared" si="28"/>
        <v>D dalis. Priemonės indėlis į ES ir nacionalinių horizontaliųjų principų įgyvendinimą:</v>
      </c>
      <c r="C1190" s="676"/>
    </row>
    <row r="1191" spans="1:3" x14ac:dyDescent="0.25">
      <c r="A1191" s="2" t="s">
        <v>735</v>
      </c>
      <c r="B1191" s="680" t="str">
        <f t="shared" si="28"/>
        <v>Subregioninės vietovės principas:</v>
      </c>
      <c r="C1191" s="676"/>
    </row>
    <row r="1192" spans="1:3" ht="30" x14ac:dyDescent="0.25">
      <c r="A1192" s="2" t="s">
        <v>736</v>
      </c>
      <c r="B1192" s="509" t="str">
        <f t="shared" si="28"/>
        <v>Ar siekiama, kad pagal priemonę finansuojami projektai apimtų visas VVG teritorijos seniūnijas?</v>
      </c>
      <c r="C1192" s="672" t="str">
        <f>'10'!S38</f>
        <v>Ne</v>
      </c>
    </row>
    <row r="1193" spans="1:3" x14ac:dyDescent="0.25">
      <c r="A1193" s="2" t="s">
        <v>737</v>
      </c>
      <c r="B1193" s="509" t="str">
        <f t="shared" si="28"/>
        <v>Pasirinkimo pagrindimas</v>
      </c>
      <c r="C1193" s="677">
        <f>'10'!S39</f>
        <v>0</v>
      </c>
    </row>
    <row r="1194" spans="1:3" x14ac:dyDescent="0.25">
      <c r="A1194" s="2" t="s">
        <v>738</v>
      </c>
      <c r="B1194" s="680" t="str">
        <f t="shared" si="28"/>
        <v>Partnerystės principas:</v>
      </c>
      <c r="C1194" s="676"/>
    </row>
    <row r="1195" spans="1:3" ht="30" x14ac:dyDescent="0.25">
      <c r="A1195" s="2" t="s">
        <v>739</v>
      </c>
      <c r="B1195" s="509" t="str">
        <f t="shared" si="28"/>
        <v>Ar siekiama, kad pagal priemonę finansuojami projektai būtų vykdomi su partneriais?</v>
      </c>
      <c r="C1195" s="672" t="str">
        <f>'10'!S41</f>
        <v>Ne</v>
      </c>
    </row>
    <row r="1196" spans="1:3" x14ac:dyDescent="0.25">
      <c r="A1196" s="2" t="s">
        <v>740</v>
      </c>
      <c r="B1196" s="509" t="str">
        <f t="shared" si="28"/>
        <v>Pasirinkimo pagrindimas</v>
      </c>
      <c r="C1196" s="677">
        <f>'10'!S42</f>
        <v>0</v>
      </c>
    </row>
    <row r="1197" spans="1:3" x14ac:dyDescent="0.25">
      <c r="A1197" s="2" t="s">
        <v>741</v>
      </c>
      <c r="B1197" s="680" t="str">
        <f t="shared" si="28"/>
        <v>Inovacijų principas:</v>
      </c>
      <c r="C1197" s="676"/>
    </row>
    <row r="1198" spans="1:3" ht="30" x14ac:dyDescent="0.25">
      <c r="A1198" s="2" t="s">
        <v>742</v>
      </c>
      <c r="B1198" s="509" t="str">
        <f t="shared" si="28"/>
        <v>Ar siekiama, kad pagal priemonę finansuojami projektai būtų skirti inovacijoms vietos lygiu diegti?</v>
      </c>
      <c r="C1198" s="672" t="str">
        <f>'10'!S44</f>
        <v>Ne</v>
      </c>
    </row>
    <row r="1199" spans="1:3" x14ac:dyDescent="0.25">
      <c r="A1199" s="2" t="s">
        <v>743</v>
      </c>
      <c r="B1199" s="509" t="str">
        <f t="shared" si="28"/>
        <v>Pasirinkimo pagrindimas</v>
      </c>
      <c r="C1199" s="677">
        <f>'10'!S45</f>
        <v>0</v>
      </c>
    </row>
    <row r="1200" spans="1:3" ht="30" x14ac:dyDescent="0.25">
      <c r="A1200" s="2" t="s">
        <v>744</v>
      </c>
      <c r="B1200" s="509" t="str">
        <f t="shared" si="28"/>
        <v>Planuojama paremti projektų, skirtų inovacijoms vietos lygiu diegti (rodiklis L710)</v>
      </c>
      <c r="C1200" s="679">
        <f>'10'!S46</f>
        <v>0</v>
      </c>
    </row>
    <row r="1201" spans="1:3" x14ac:dyDescent="0.25">
      <c r="A1201" s="2" t="s">
        <v>745</v>
      </c>
      <c r="B1201" s="680" t="str">
        <f t="shared" si="28"/>
        <v>Lyčių lygybė ir nediskriminavimas:</v>
      </c>
      <c r="C1201" s="676"/>
    </row>
    <row r="1202" spans="1:3" ht="30" x14ac:dyDescent="0.25">
      <c r="A1202" s="2" t="s">
        <v>746</v>
      </c>
      <c r="B1202" s="509" t="str">
        <f t="shared" si="28"/>
        <v>Ar pagal priemonę finansuojami projektai, skirti lyčių lygybei ir nediskriminavimui?</v>
      </c>
      <c r="C1202" s="672" t="str">
        <f>'10'!S48</f>
        <v>Ne</v>
      </c>
    </row>
    <row r="1203" spans="1:3" x14ac:dyDescent="0.25">
      <c r="A1203" s="2" t="s">
        <v>747</v>
      </c>
      <c r="B1203" s="509" t="str">
        <f t="shared" si="28"/>
        <v>Pasirinkimo pagrindimas (jei taip, kaip bus užtikrinta)</v>
      </c>
      <c r="C1203" s="677">
        <f>'10'!S49</f>
        <v>0</v>
      </c>
    </row>
    <row r="1204" spans="1:3" x14ac:dyDescent="0.25">
      <c r="A1204" s="2" t="s">
        <v>748</v>
      </c>
      <c r="B1204" s="680" t="str">
        <f t="shared" si="28"/>
        <v>Jaunimas:</v>
      </c>
      <c r="C1204" s="676"/>
    </row>
    <row r="1205" spans="1:3" ht="30" x14ac:dyDescent="0.25">
      <c r="A1205" s="2" t="s">
        <v>749</v>
      </c>
      <c r="B1205" s="509" t="str">
        <f t="shared" si="28"/>
        <v>Ar pagal priemonę finansuojami projektai, skirti jaunimui?</v>
      </c>
      <c r="C1205" s="672" t="str">
        <f>'10'!S51</f>
        <v>Ne</v>
      </c>
    </row>
    <row r="1206" spans="1:3" x14ac:dyDescent="0.25">
      <c r="A1206" s="2" t="s">
        <v>750</v>
      </c>
      <c r="B1206" s="509" t="str">
        <f t="shared" si="28"/>
        <v>Pasirinkimo pagrindimas (jei taip, kaip bus užtikrinta)</v>
      </c>
      <c r="C1206" s="677">
        <f>'10'!S52</f>
        <v>0</v>
      </c>
    </row>
    <row r="1207" spans="1:3" x14ac:dyDescent="0.25">
      <c r="A1207" s="2" t="s">
        <v>751</v>
      </c>
      <c r="B1207" s="675" t="str">
        <f t="shared" si="28"/>
        <v>E dalis. Priemonės rezultato rodikliai:</v>
      </c>
      <c r="C1207" s="676"/>
    </row>
    <row r="1208" spans="1:3" x14ac:dyDescent="0.25">
      <c r="A1208" s="2" t="s">
        <v>752</v>
      </c>
      <c r="B1208" s="680" t="str">
        <f t="shared" si="28"/>
        <v>SP rezultato rodiklių taikymas priemonei:</v>
      </c>
      <c r="C1208" s="676"/>
    </row>
    <row r="1209" spans="1:3" x14ac:dyDescent="0.25">
      <c r="A1209" s="2" t="s">
        <v>753</v>
      </c>
      <c r="B1209" s="681" t="str">
        <f t="shared" si="28"/>
        <v>R.3</v>
      </c>
      <c r="C1209" s="687" t="str">
        <f>'10'!S55</f>
        <v>Ne</v>
      </c>
    </row>
    <row r="1210" spans="1:3" x14ac:dyDescent="0.25">
      <c r="A1210" s="2" t="s">
        <v>754</v>
      </c>
      <c r="B1210" s="681" t="str">
        <f t="shared" si="28"/>
        <v>R.37</v>
      </c>
      <c r="C1210" s="687" t="str">
        <f>'10'!S56</f>
        <v>Ne</v>
      </c>
    </row>
    <row r="1211" spans="1:3" x14ac:dyDescent="0.25">
      <c r="A1211" s="2" t="s">
        <v>755</v>
      </c>
      <c r="B1211" s="681" t="str">
        <f t="shared" si="28"/>
        <v>R.39</v>
      </c>
      <c r="C1211" s="687" t="str">
        <f>'10'!S57</f>
        <v>Ne</v>
      </c>
    </row>
    <row r="1212" spans="1:3" x14ac:dyDescent="0.25">
      <c r="A1212" s="2" t="s">
        <v>756</v>
      </c>
      <c r="B1212" s="681" t="str">
        <f t="shared" si="28"/>
        <v>R.41</v>
      </c>
      <c r="C1212" s="687" t="str">
        <f>'10'!S58</f>
        <v>Ne</v>
      </c>
    </row>
    <row r="1213" spans="1:3" x14ac:dyDescent="0.25">
      <c r="A1213" s="2" t="s">
        <v>757</v>
      </c>
      <c r="B1213" s="681" t="str">
        <f t="shared" si="28"/>
        <v>R.42</v>
      </c>
      <c r="C1213" s="687" t="str">
        <f>'10'!S59</f>
        <v>Ne</v>
      </c>
    </row>
    <row r="1214" spans="1:3" x14ac:dyDescent="0.25">
      <c r="A1214" s="2" t="s">
        <v>758</v>
      </c>
      <c r="B1214" s="680" t="str">
        <f t="shared" si="28"/>
        <v>VPS rodiklių taikymas priemonei:</v>
      </c>
      <c r="C1214" s="688"/>
    </row>
    <row r="1215" spans="1:3" x14ac:dyDescent="0.25">
      <c r="A1215" s="2" t="s">
        <v>759</v>
      </c>
      <c r="B1215" s="681" t="str">
        <f t="shared" si="28"/>
        <v>RASE-P.1</v>
      </c>
      <c r="C1215" s="687" t="str">
        <f>'10'!S61</f>
        <v>Ne</v>
      </c>
    </row>
    <row r="1216" spans="1:3" x14ac:dyDescent="0.25">
      <c r="A1216" s="2" t="s">
        <v>760</v>
      </c>
      <c r="B1216" s="681" t="str">
        <f t="shared" si="28"/>
        <v>RASE-P.2</v>
      </c>
      <c r="C1216" s="687" t="str">
        <f>'10'!S62</f>
        <v>Ne</v>
      </c>
    </row>
    <row r="1217" spans="1:3" x14ac:dyDescent="0.25">
      <c r="A1217" s="2" t="s">
        <v>761</v>
      </c>
      <c r="B1217" s="681" t="str">
        <f t="shared" si="28"/>
        <v>RASE-P.3</v>
      </c>
      <c r="C1217" s="687" t="str">
        <f>'10'!S63</f>
        <v>Ne</v>
      </c>
    </row>
    <row r="1218" spans="1:3" x14ac:dyDescent="0.25">
      <c r="A1218" s="2" t="s">
        <v>762</v>
      </c>
      <c r="B1218" s="681" t="str">
        <f t="shared" si="28"/>
        <v>RASE-P.4</v>
      </c>
      <c r="C1218" s="687" t="str">
        <f>'10'!S64</f>
        <v>Ne</v>
      </c>
    </row>
    <row r="1219" spans="1:3" x14ac:dyDescent="0.25">
      <c r="A1219" s="2" t="s">
        <v>763</v>
      </c>
      <c r="B1219" s="681" t="str">
        <f t="shared" si="28"/>
        <v>RASE-P.5</v>
      </c>
      <c r="C1219" s="687" t="str">
        <f>'10'!S65</f>
        <v>Ne</v>
      </c>
    </row>
    <row r="1220" spans="1:3" x14ac:dyDescent="0.25">
      <c r="A1220" s="2" t="s">
        <v>764</v>
      </c>
      <c r="B1220" s="681" t="str">
        <f t="shared" si="28"/>
        <v>RASE-P.6</v>
      </c>
      <c r="C1220" s="687" t="str">
        <f>'10'!S66</f>
        <v>Ne</v>
      </c>
    </row>
    <row r="1221" spans="1:3" x14ac:dyDescent="0.25">
      <c r="A1221" s="2" t="s">
        <v>765</v>
      </c>
      <c r="B1221" s="681" t="str">
        <f t="shared" si="28"/>
        <v>RASE-P.7</v>
      </c>
      <c r="C1221" s="687" t="str">
        <f>'10'!S67</f>
        <v>Ne</v>
      </c>
    </row>
    <row r="1222" spans="1:3" x14ac:dyDescent="0.25">
      <c r="A1222" s="2" t="s">
        <v>766</v>
      </c>
      <c r="B1222" s="681" t="str">
        <f t="shared" si="28"/>
        <v>RASE-P.8</v>
      </c>
      <c r="C1222" s="687" t="str">
        <f>'10'!S68</f>
        <v>Ne</v>
      </c>
    </row>
    <row r="1223" spans="1:3" x14ac:dyDescent="0.25">
      <c r="A1223" s="2" t="s">
        <v>767</v>
      </c>
      <c r="B1223" s="681" t="str">
        <f t="shared" si="28"/>
        <v>RASE-P.9</v>
      </c>
      <c r="C1223" s="687" t="str">
        <f>'10'!S69</f>
        <v>Ne</v>
      </c>
    </row>
    <row r="1224" spans="1:3" x14ac:dyDescent="0.25">
      <c r="A1224" s="2" t="s">
        <v>768</v>
      </c>
      <c r="B1224" s="683" t="str">
        <f t="shared" si="28"/>
        <v>RASE-P.10</v>
      </c>
      <c r="C1224" s="689" t="str">
        <f>'10'!S70</f>
        <v>Ne</v>
      </c>
    </row>
    <row r="1225" spans="1:3" x14ac:dyDescent="0.25">
      <c r="A1225" s="2" t="s">
        <v>769</v>
      </c>
      <c r="B1225" s="675" t="str">
        <f t="shared" si="28"/>
        <v>F dalis. Pagal priemonę remiamų projektų pobūdis:</v>
      </c>
      <c r="C1225" s="676"/>
    </row>
    <row r="1226" spans="1:3" x14ac:dyDescent="0.25">
      <c r="A1226" s="2" t="s">
        <v>770</v>
      </c>
      <c r="B1226" s="671" t="str">
        <f t="shared" ref="B1226:B1235" si="29">B1149</f>
        <v>Remiami pelno projektai</v>
      </c>
      <c r="C1226" s="672" t="str">
        <f>'10'!S72</f>
        <v>Ne</v>
      </c>
    </row>
    <row r="1227" spans="1:3" ht="60" x14ac:dyDescent="0.25">
      <c r="A1227" s="2" t="s">
        <v>771</v>
      </c>
      <c r="B1227" s="673" t="str">
        <f t="shared" si="29"/>
        <v>Remiami projektai, susiję su žinių perdavimu, įskaitant konsultacijas, mokymą ir keitimąsi žiniomis apie tvarią, ekonominę, socialinę, aplinką ir klimatą tausojančią veiklą (aktualu rodikliui L801)</v>
      </c>
      <c r="C1227" s="672" t="str">
        <f>'10'!S73</f>
        <v>Ne</v>
      </c>
    </row>
    <row r="1228" spans="1:3" ht="75" x14ac:dyDescent="0.25">
      <c r="A1228" s="2" t="s">
        <v>772</v>
      </c>
      <c r="B1228" s="673" t="str">
        <f t="shared" si="29"/>
        <v>Remiami projektai, susiję su gamintojų organizacijomis, vietinėmis rinkomis, trumpomis tiekimo grandinėmis ir kokybės schemomis, įskaitant paramą investicijoms, rinkodaros veiklą ir kt. (aktualu rodikliui L802)</v>
      </c>
      <c r="C1228" s="672" t="str">
        <f>'10'!S74</f>
        <v>Ne</v>
      </c>
    </row>
    <row r="1229" spans="1:3" ht="45" x14ac:dyDescent="0.25">
      <c r="A1229" s="2" t="s">
        <v>773</v>
      </c>
      <c r="B1229" s="673" t="str">
        <f t="shared" si="29"/>
        <v>Remiami projektai, susiję su atsinaujinančios energijos gamybos pajėgumais, įskaitant biologinę (aktualu rodikliui L803)</v>
      </c>
      <c r="C1229" s="672" t="str">
        <f>'10'!S75</f>
        <v>Ne</v>
      </c>
    </row>
    <row r="1230" spans="1:3" ht="60" x14ac:dyDescent="0.25">
      <c r="A1230" s="2" t="s">
        <v>774</v>
      </c>
      <c r="B1230" s="673" t="str">
        <f t="shared" si="29"/>
        <v>Remiami projektai, prisidedantys prie aplinkos tvarumo, klimato kaitos švelninimo bei prisitaikymo prie jos tikslų įgyvendinimo kaimo vietovėse (aktualu rodikliui L804)</v>
      </c>
      <c r="C1230" s="672" t="str">
        <f>'10'!S76</f>
        <v>Ne</v>
      </c>
    </row>
    <row r="1231" spans="1:3" ht="30" x14ac:dyDescent="0.25">
      <c r="A1231" s="2" t="s">
        <v>775</v>
      </c>
      <c r="B1231" s="673" t="str">
        <f t="shared" si="29"/>
        <v>Remiami projektai, kurie kuria darbo vietas (aktualu rodikliui L805)</v>
      </c>
      <c r="C1231" s="672" t="str">
        <f>'10'!S77</f>
        <v>Ne</v>
      </c>
    </row>
    <row r="1232" spans="1:3" ht="30" x14ac:dyDescent="0.25">
      <c r="A1232" s="2" t="s">
        <v>776</v>
      </c>
      <c r="B1232" s="673" t="str">
        <f t="shared" si="29"/>
        <v>Remiami kaimo verslų, įskaitant bioekonomiką, projektai (aktualu rodikliui L 806)</v>
      </c>
      <c r="C1232" s="672" t="str">
        <f>'10'!S78</f>
        <v>Ne</v>
      </c>
    </row>
    <row r="1233" spans="1:3" ht="30" x14ac:dyDescent="0.25">
      <c r="A1233" s="2" t="s">
        <v>777</v>
      </c>
      <c r="B1233" s="673" t="str">
        <f t="shared" si="29"/>
        <v>Remiami projektai, susiję su sumanių kaimų strategijomis (aktualu rodikliui L807)</v>
      </c>
      <c r="C1233" s="672" t="str">
        <f>'10'!S79</f>
        <v>Ne</v>
      </c>
    </row>
    <row r="1234" spans="1:3" ht="30" x14ac:dyDescent="0.25">
      <c r="A1234" s="2" t="s">
        <v>778</v>
      </c>
      <c r="B1234" s="673" t="str">
        <f t="shared" si="29"/>
        <v>Remiami projektai, gerinantys paslaugų prieinamumą ir infrastruktūrą (aktualu rodikliui L808)</v>
      </c>
      <c r="C1234" s="672" t="str">
        <f>'10'!S80</f>
        <v>Ne</v>
      </c>
    </row>
    <row r="1235" spans="1:3" ht="30" x14ac:dyDescent="0.25">
      <c r="A1235" s="2" t="s">
        <v>779</v>
      </c>
      <c r="B1235" s="673" t="str">
        <f t="shared" si="29"/>
        <v>Remiami socialinės įtraukties projektai (aktualu rodikliui L809)</v>
      </c>
      <c r="C1235" s="672" t="str">
        <f>'10'!S81</f>
        <v>Ne</v>
      </c>
    </row>
    <row r="1236" spans="1:3" x14ac:dyDescent="0.25">
      <c r="B1236" s="649"/>
      <c r="C1236" s="685"/>
    </row>
    <row r="1237" spans="1:3" x14ac:dyDescent="0.25">
      <c r="A1237" s="1"/>
      <c r="B1237" s="362"/>
      <c r="C1237" s="686" t="str">
        <f>'10'!T6</f>
        <v>17 priemonė</v>
      </c>
    </row>
    <row r="1238" spans="1:3" x14ac:dyDescent="0.25">
      <c r="A1238" s="2" t="s">
        <v>188</v>
      </c>
      <c r="B1238" s="509" t="str">
        <f>B1161</f>
        <v>Priemonės pavadinimas</v>
      </c>
      <c r="C1238" s="670">
        <f>'10'!T7</f>
        <v>0</v>
      </c>
    </row>
    <row r="1239" spans="1:3" x14ac:dyDescent="0.25">
      <c r="A1239" s="2" t="s">
        <v>189</v>
      </c>
      <c r="B1239" s="671" t="str">
        <f t="shared" ref="B1239:B1302" si="30">B1162</f>
        <v>Priemonės rūšis</v>
      </c>
      <c r="C1239" s="670">
        <f>'10'!T8</f>
        <v>0</v>
      </c>
    </row>
    <row r="1240" spans="1:3" ht="30" x14ac:dyDescent="0.25">
      <c r="A1240" s="2" t="s">
        <v>190</v>
      </c>
      <c r="B1240" s="671" t="str">
        <f t="shared" si="30"/>
        <v>VVG teritorijos poreikių, kuriuos tenkina priemonė, skaičius</v>
      </c>
      <c r="C1240" s="670">
        <f>'10'!T9</f>
        <v>0</v>
      </c>
    </row>
    <row r="1241" spans="1:3" x14ac:dyDescent="0.25">
      <c r="A1241" s="2" t="s">
        <v>191</v>
      </c>
      <c r="B1241" s="671" t="str">
        <f t="shared" si="30"/>
        <v>BŽŪP tikslų, kuriuos įgyvendina priemonė, skaičius</v>
      </c>
      <c r="C1241" s="670">
        <f>'10'!T10</f>
        <v>0</v>
      </c>
    </row>
    <row r="1242" spans="1:3" x14ac:dyDescent="0.25">
      <c r="A1242" s="2" t="s">
        <v>192</v>
      </c>
      <c r="B1242" s="671" t="str">
        <f t="shared" si="30"/>
        <v>Pagrindinis BŽŪP tikslas, kurį įgyvendina VPS priemonė</v>
      </c>
      <c r="C1242" s="672" t="str">
        <f>'10'!T11</f>
        <v>Pasirinkite</v>
      </c>
    </row>
    <row r="1243" spans="1:3" ht="30" x14ac:dyDescent="0.25">
      <c r="A1243" s="2" t="s">
        <v>193</v>
      </c>
      <c r="B1243" s="673" t="str">
        <f t="shared" si="30"/>
        <v>Ar priemonė prisideda prie 4 konkretaus BŽŪP tikslo? (tikslas nurodytas 5 lape)</v>
      </c>
      <c r="C1243" s="672" t="str">
        <f>'10'!T12</f>
        <v>Ne</v>
      </c>
    </row>
    <row r="1244" spans="1:3" ht="30" x14ac:dyDescent="0.25">
      <c r="A1244" s="2" t="s">
        <v>194</v>
      </c>
      <c r="B1244" s="673" t="str">
        <f t="shared" si="30"/>
        <v>Ar priemonė prisideda prie 5 konkretaus BŽŪP tikslo? (tikslas nurodytas 5 lape)</v>
      </c>
      <c r="C1244" s="672" t="str">
        <f>'10'!T13</f>
        <v>Ne</v>
      </c>
    </row>
    <row r="1245" spans="1:3" ht="30" x14ac:dyDescent="0.25">
      <c r="A1245" s="2" t="s">
        <v>195</v>
      </c>
      <c r="B1245" s="673" t="str">
        <f t="shared" si="30"/>
        <v>Ar priemonė prisideda prie 6 konkretaus BŽŪP tikslo? (tikslas nurodytas 5 lape)</v>
      </c>
      <c r="C1245" s="672" t="str">
        <f>'10'!T14</f>
        <v>Ne</v>
      </c>
    </row>
    <row r="1246" spans="1:3" ht="30" x14ac:dyDescent="0.25">
      <c r="A1246" s="2" t="s">
        <v>196</v>
      </c>
      <c r="B1246" s="673" t="str">
        <f t="shared" si="30"/>
        <v>Ar priemonė prisideda prie 9 konkretaus BŽŪP tikslo? (tikslas nurodytas 5 lape)</v>
      </c>
      <c r="C1246" s="672" t="str">
        <f>'10'!T15</f>
        <v>Ne</v>
      </c>
    </row>
    <row r="1247" spans="1:3" x14ac:dyDescent="0.25">
      <c r="A1247" s="2" t="s">
        <v>94</v>
      </c>
      <c r="B1247" s="675" t="str">
        <f t="shared" si="30"/>
        <v>A dalis. Priemonės intervencijos logika:</v>
      </c>
      <c r="C1247" s="676"/>
    </row>
    <row r="1248" spans="1:3" ht="45" x14ac:dyDescent="0.25">
      <c r="A1248" s="2" t="s">
        <v>197</v>
      </c>
      <c r="B1248" s="673" t="str">
        <f t="shared" si="30"/>
        <v>Priemonės tikslas, ryšys su pagrindiniu BŽŪP tikslu ir VVG teritorijos poreikiais (problemomis ir (arba) potencialu), ryšys su VPS tema (jei taikoma)</v>
      </c>
      <c r="C1248" s="677">
        <f>'10'!T17</f>
        <v>0</v>
      </c>
    </row>
    <row r="1249" spans="1:3" x14ac:dyDescent="0.25">
      <c r="A1249" s="2" t="s">
        <v>198</v>
      </c>
      <c r="B1249" s="671" t="str">
        <f t="shared" si="30"/>
        <v>Pokytis, kurio siekiama VPS priemone</v>
      </c>
      <c r="C1249" s="677">
        <f>'10'!T18</f>
        <v>0</v>
      </c>
    </row>
    <row r="1250" spans="1:3" ht="30" x14ac:dyDescent="0.25">
      <c r="A1250" s="2" t="s">
        <v>199</v>
      </c>
      <c r="B1250" s="509" t="str">
        <f t="shared" si="30"/>
        <v>Kaip priemonė prisidės prie horizontalaus tikslo d įgyvendinimo? (pildoma, jei taikoma)</v>
      </c>
      <c r="C1250" s="677">
        <f>'10'!T19</f>
        <v>0</v>
      </c>
    </row>
    <row r="1251" spans="1:3" ht="30" x14ac:dyDescent="0.25">
      <c r="A1251" s="2" t="s">
        <v>200</v>
      </c>
      <c r="B1251" s="509" t="str">
        <f t="shared" si="30"/>
        <v>Kaip priemonė prisidės prie horizontalaus tikslo e įgyvendinimo? (pildoma, jei taikoma)</v>
      </c>
      <c r="C1251" s="677">
        <f>'10'!T20</f>
        <v>0</v>
      </c>
    </row>
    <row r="1252" spans="1:3" ht="30" x14ac:dyDescent="0.25">
      <c r="A1252" s="2" t="s">
        <v>201</v>
      </c>
      <c r="B1252" s="509" t="str">
        <f t="shared" si="30"/>
        <v>Kaip priemonė prisidės prie horizontalaus tikslo f įgyvendinimo? (pildoma, jei taikoma)</v>
      </c>
      <c r="C1252" s="677">
        <f>'10'!T21</f>
        <v>0</v>
      </c>
    </row>
    <row r="1253" spans="1:3" ht="30" x14ac:dyDescent="0.25">
      <c r="A1253" s="2" t="s">
        <v>202</v>
      </c>
      <c r="B1253" s="509" t="str">
        <f t="shared" si="30"/>
        <v>Kaip priemonė prisidės prie horizontalaus tikslo i įgyvendinimo? (pildoma, jei taikoma)</v>
      </c>
      <c r="C1253" s="677">
        <f>'10'!T22</f>
        <v>0</v>
      </c>
    </row>
    <row r="1254" spans="1:3" ht="30" x14ac:dyDescent="0.25">
      <c r="A1254" s="2" t="s">
        <v>203</v>
      </c>
      <c r="B1254" s="675" t="str">
        <f t="shared" si="30"/>
        <v>B dalis. Pareiškėjų ir projektų tinkamumo sąlygos, projektų atrankos principai:</v>
      </c>
      <c r="C1254" s="676"/>
    </row>
    <row r="1255" spans="1:3" x14ac:dyDescent="0.25">
      <c r="A1255" s="2" t="s">
        <v>204</v>
      </c>
      <c r="B1255" s="509" t="str">
        <f t="shared" si="30"/>
        <v>Pagal priemonę remiamos veiklos</v>
      </c>
      <c r="C1255" s="677">
        <f>'10'!T24</f>
        <v>0</v>
      </c>
    </row>
    <row r="1256" spans="1:3" ht="30" x14ac:dyDescent="0.25">
      <c r="A1256" s="2" t="s">
        <v>205</v>
      </c>
      <c r="B1256" s="671" t="str">
        <f t="shared" si="30"/>
        <v>Tinkami pareiškėjai ir partneriai (jei taikomas reikalavimas projektus įgyvendinti su partneriais)</v>
      </c>
      <c r="C1256" s="677">
        <f>'10'!T25</f>
        <v>0</v>
      </c>
    </row>
    <row r="1257" spans="1:3" ht="30" x14ac:dyDescent="0.25">
      <c r="A1257" s="2" t="s">
        <v>206</v>
      </c>
      <c r="B1257" s="671" t="str">
        <f t="shared" si="30"/>
        <v>Priemonės tikslinė grupė (pildoma, jei nesutampa su tinkamais pareiškėjais ir (arba) partneriais)</v>
      </c>
      <c r="C1257" s="677">
        <f>'10'!T26</f>
        <v>0</v>
      </c>
    </row>
    <row r="1258" spans="1:3" x14ac:dyDescent="0.25">
      <c r="A1258" s="2" t="s">
        <v>725</v>
      </c>
      <c r="B1258" s="509" t="str">
        <f t="shared" si="30"/>
        <v>Tinkamumo sąlygos pareiškėjams ir projektams</v>
      </c>
      <c r="C1258" s="677">
        <f>'10'!T27</f>
        <v>0</v>
      </c>
    </row>
    <row r="1259" spans="1:3" x14ac:dyDescent="0.25">
      <c r="A1259" s="2" t="s">
        <v>726</v>
      </c>
      <c r="B1259" s="673" t="str">
        <f t="shared" si="30"/>
        <v>Projektų atrankos principai</v>
      </c>
      <c r="C1259" s="677">
        <f>'10'!T28</f>
        <v>0</v>
      </c>
    </row>
    <row r="1260" spans="1:3" x14ac:dyDescent="0.25">
      <c r="A1260" s="2" t="s">
        <v>727</v>
      </c>
      <c r="B1260" s="509" t="str">
        <f t="shared" si="30"/>
        <v>Planuojamų kvietimų teikti paraiškas skaičius</v>
      </c>
      <c r="C1260" s="670">
        <f>'10'!T29</f>
        <v>0</v>
      </c>
    </row>
    <row r="1261" spans="1:3" x14ac:dyDescent="0.25">
      <c r="A1261" s="2" t="s">
        <v>728</v>
      </c>
      <c r="B1261" s="651" t="str">
        <f t="shared" si="30"/>
        <v>C dalis. Paramos dydžiai:</v>
      </c>
      <c r="C1261" s="676"/>
    </row>
    <row r="1262" spans="1:3" x14ac:dyDescent="0.25">
      <c r="A1262" s="2" t="s">
        <v>729</v>
      </c>
      <c r="B1262" s="509" t="str">
        <f t="shared" si="30"/>
        <v>Didžiausia paramos suma vietos projektui, Eur</v>
      </c>
      <c r="C1262" s="677">
        <f>'10'!T31</f>
        <v>0</v>
      </c>
    </row>
    <row r="1263" spans="1:3" x14ac:dyDescent="0.25">
      <c r="A1263" s="2" t="s">
        <v>730</v>
      </c>
      <c r="B1263" s="509" t="str">
        <f t="shared" si="30"/>
        <v xml:space="preserve">Paramos lyginamoji dalis, proc. </v>
      </c>
      <c r="C1263" s="677">
        <f>'10'!T32</f>
        <v>0</v>
      </c>
    </row>
    <row r="1264" spans="1:3" x14ac:dyDescent="0.25">
      <c r="A1264" s="2" t="s">
        <v>731</v>
      </c>
      <c r="B1264" s="509" t="str">
        <f t="shared" si="30"/>
        <v>Planuojama paramos suma priemonei, Eur</v>
      </c>
      <c r="C1264" s="678">
        <f>'10'!T33</f>
        <v>0</v>
      </c>
    </row>
    <row r="1265" spans="1:3" x14ac:dyDescent="0.25">
      <c r="A1265" s="2" t="s">
        <v>732</v>
      </c>
      <c r="B1265" s="509" t="str">
        <f t="shared" si="30"/>
        <v>Planuojama paremti projektų (rodiklis L700)</v>
      </c>
      <c r="C1265" s="679">
        <f>'10'!T34</f>
        <v>0</v>
      </c>
    </row>
    <row r="1266" spans="1:3" x14ac:dyDescent="0.25">
      <c r="A1266" s="2" t="s">
        <v>733</v>
      </c>
      <c r="B1266" s="509" t="str">
        <f t="shared" si="30"/>
        <v>Paaiškinimas, kaip nustatyta rodiklio L700 reikšmė</v>
      </c>
      <c r="C1266" s="677">
        <f>'10'!T35</f>
        <v>0</v>
      </c>
    </row>
    <row r="1267" spans="1:3" ht="30" x14ac:dyDescent="0.25">
      <c r="A1267" s="2" t="s">
        <v>734</v>
      </c>
      <c r="B1267" s="651" t="str">
        <f t="shared" si="30"/>
        <v>D dalis. Priemonės indėlis į ES ir nacionalinių horizontaliųjų principų įgyvendinimą:</v>
      </c>
      <c r="C1267" s="676"/>
    </row>
    <row r="1268" spans="1:3" x14ac:dyDescent="0.25">
      <c r="A1268" s="2" t="s">
        <v>735</v>
      </c>
      <c r="B1268" s="680" t="str">
        <f t="shared" si="30"/>
        <v>Subregioninės vietovės principas:</v>
      </c>
      <c r="C1268" s="676"/>
    </row>
    <row r="1269" spans="1:3" ht="30" x14ac:dyDescent="0.25">
      <c r="A1269" s="2" t="s">
        <v>736</v>
      </c>
      <c r="B1269" s="509" t="str">
        <f t="shared" si="30"/>
        <v>Ar siekiama, kad pagal priemonę finansuojami projektai apimtų visas VVG teritorijos seniūnijas?</v>
      </c>
      <c r="C1269" s="672" t="str">
        <f>'10'!T38</f>
        <v>Ne</v>
      </c>
    </row>
    <row r="1270" spans="1:3" x14ac:dyDescent="0.25">
      <c r="A1270" s="2" t="s">
        <v>737</v>
      </c>
      <c r="B1270" s="509" t="str">
        <f t="shared" si="30"/>
        <v>Pasirinkimo pagrindimas</v>
      </c>
      <c r="C1270" s="677">
        <f>'10'!T39</f>
        <v>0</v>
      </c>
    </row>
    <row r="1271" spans="1:3" x14ac:dyDescent="0.25">
      <c r="A1271" s="2" t="s">
        <v>738</v>
      </c>
      <c r="B1271" s="680" t="str">
        <f t="shared" si="30"/>
        <v>Partnerystės principas:</v>
      </c>
      <c r="C1271" s="676"/>
    </row>
    <row r="1272" spans="1:3" ht="30" x14ac:dyDescent="0.25">
      <c r="A1272" s="2" t="s">
        <v>739</v>
      </c>
      <c r="B1272" s="509" t="str">
        <f t="shared" si="30"/>
        <v>Ar siekiama, kad pagal priemonę finansuojami projektai būtų vykdomi su partneriais?</v>
      </c>
      <c r="C1272" s="672" t="str">
        <f>'10'!T41</f>
        <v>Ne</v>
      </c>
    </row>
    <row r="1273" spans="1:3" x14ac:dyDescent="0.25">
      <c r="A1273" s="2" t="s">
        <v>740</v>
      </c>
      <c r="B1273" s="509" t="str">
        <f t="shared" si="30"/>
        <v>Pasirinkimo pagrindimas</v>
      </c>
      <c r="C1273" s="677">
        <f>'10'!T42</f>
        <v>0</v>
      </c>
    </row>
    <row r="1274" spans="1:3" x14ac:dyDescent="0.25">
      <c r="A1274" s="2" t="s">
        <v>741</v>
      </c>
      <c r="B1274" s="680" t="str">
        <f t="shared" si="30"/>
        <v>Inovacijų principas:</v>
      </c>
      <c r="C1274" s="676"/>
    </row>
    <row r="1275" spans="1:3" ht="30" x14ac:dyDescent="0.25">
      <c r="A1275" s="2" t="s">
        <v>742</v>
      </c>
      <c r="B1275" s="509" t="str">
        <f t="shared" si="30"/>
        <v>Ar siekiama, kad pagal priemonę finansuojami projektai būtų skirti inovacijoms vietos lygiu diegti?</v>
      </c>
      <c r="C1275" s="672" t="str">
        <f>'10'!T44</f>
        <v>Ne</v>
      </c>
    </row>
    <row r="1276" spans="1:3" x14ac:dyDescent="0.25">
      <c r="A1276" s="2" t="s">
        <v>743</v>
      </c>
      <c r="B1276" s="509" t="str">
        <f t="shared" si="30"/>
        <v>Pasirinkimo pagrindimas</v>
      </c>
      <c r="C1276" s="677">
        <f>'10'!T45</f>
        <v>0</v>
      </c>
    </row>
    <row r="1277" spans="1:3" ht="30" x14ac:dyDescent="0.25">
      <c r="A1277" s="2" t="s">
        <v>744</v>
      </c>
      <c r="B1277" s="509" t="str">
        <f t="shared" si="30"/>
        <v>Planuojama paremti projektų, skirtų inovacijoms vietos lygiu diegti (rodiklis L710)</v>
      </c>
      <c r="C1277" s="679">
        <f>'10'!T46</f>
        <v>0</v>
      </c>
    </row>
    <row r="1278" spans="1:3" x14ac:dyDescent="0.25">
      <c r="A1278" s="2" t="s">
        <v>745</v>
      </c>
      <c r="B1278" s="680" t="str">
        <f t="shared" si="30"/>
        <v>Lyčių lygybė ir nediskriminavimas:</v>
      </c>
      <c r="C1278" s="676"/>
    </row>
    <row r="1279" spans="1:3" ht="30" x14ac:dyDescent="0.25">
      <c r="A1279" s="2" t="s">
        <v>746</v>
      </c>
      <c r="B1279" s="509" t="str">
        <f t="shared" si="30"/>
        <v>Ar pagal priemonę finansuojami projektai, skirti lyčių lygybei ir nediskriminavimui?</v>
      </c>
      <c r="C1279" s="672" t="str">
        <f>'10'!T48</f>
        <v>Ne</v>
      </c>
    </row>
    <row r="1280" spans="1:3" x14ac:dyDescent="0.25">
      <c r="A1280" s="2" t="s">
        <v>747</v>
      </c>
      <c r="B1280" s="509" t="str">
        <f t="shared" si="30"/>
        <v>Pasirinkimo pagrindimas (jei taip, kaip bus užtikrinta)</v>
      </c>
      <c r="C1280" s="677">
        <f>'10'!T49</f>
        <v>0</v>
      </c>
    </row>
    <row r="1281" spans="1:3" x14ac:dyDescent="0.25">
      <c r="A1281" s="2" t="s">
        <v>748</v>
      </c>
      <c r="B1281" s="680" t="str">
        <f t="shared" si="30"/>
        <v>Jaunimas:</v>
      </c>
      <c r="C1281" s="676"/>
    </row>
    <row r="1282" spans="1:3" ht="30" x14ac:dyDescent="0.25">
      <c r="A1282" s="2" t="s">
        <v>749</v>
      </c>
      <c r="B1282" s="509" t="str">
        <f t="shared" si="30"/>
        <v>Ar pagal priemonę finansuojami projektai, skirti jaunimui?</v>
      </c>
      <c r="C1282" s="672" t="str">
        <f>'10'!T51</f>
        <v>Ne</v>
      </c>
    </row>
    <row r="1283" spans="1:3" x14ac:dyDescent="0.25">
      <c r="A1283" s="2" t="s">
        <v>750</v>
      </c>
      <c r="B1283" s="509" t="str">
        <f t="shared" si="30"/>
        <v>Pasirinkimo pagrindimas (jei taip, kaip bus užtikrinta)</v>
      </c>
      <c r="C1283" s="677">
        <f>'10'!T52</f>
        <v>0</v>
      </c>
    </row>
    <row r="1284" spans="1:3" x14ac:dyDescent="0.25">
      <c r="A1284" s="2" t="s">
        <v>751</v>
      </c>
      <c r="B1284" s="675" t="str">
        <f t="shared" si="30"/>
        <v>E dalis. Priemonės rezultato rodikliai:</v>
      </c>
      <c r="C1284" s="676"/>
    </row>
    <row r="1285" spans="1:3" x14ac:dyDescent="0.25">
      <c r="A1285" s="2" t="s">
        <v>752</v>
      </c>
      <c r="B1285" s="680" t="str">
        <f t="shared" si="30"/>
        <v>SP rezultato rodiklių taikymas priemonei:</v>
      </c>
      <c r="C1285" s="676"/>
    </row>
    <row r="1286" spans="1:3" x14ac:dyDescent="0.25">
      <c r="A1286" s="2" t="s">
        <v>753</v>
      </c>
      <c r="B1286" s="681" t="str">
        <f t="shared" si="30"/>
        <v>R.3</v>
      </c>
      <c r="C1286" s="687" t="str">
        <f>'10'!T55</f>
        <v>Ne</v>
      </c>
    </row>
    <row r="1287" spans="1:3" x14ac:dyDescent="0.25">
      <c r="A1287" s="2" t="s">
        <v>754</v>
      </c>
      <c r="B1287" s="681" t="str">
        <f t="shared" si="30"/>
        <v>R.37</v>
      </c>
      <c r="C1287" s="687" t="str">
        <f>'10'!T56</f>
        <v>Ne</v>
      </c>
    </row>
    <row r="1288" spans="1:3" x14ac:dyDescent="0.25">
      <c r="A1288" s="2" t="s">
        <v>755</v>
      </c>
      <c r="B1288" s="681" t="str">
        <f t="shared" si="30"/>
        <v>R.39</v>
      </c>
      <c r="C1288" s="687" t="str">
        <f>'10'!T57</f>
        <v>Ne</v>
      </c>
    </row>
    <row r="1289" spans="1:3" x14ac:dyDescent="0.25">
      <c r="A1289" s="2" t="s">
        <v>756</v>
      </c>
      <c r="B1289" s="681" t="str">
        <f t="shared" si="30"/>
        <v>R.41</v>
      </c>
      <c r="C1289" s="687" t="str">
        <f>'10'!T58</f>
        <v>Ne</v>
      </c>
    </row>
    <row r="1290" spans="1:3" x14ac:dyDescent="0.25">
      <c r="A1290" s="2" t="s">
        <v>757</v>
      </c>
      <c r="B1290" s="681" t="str">
        <f t="shared" si="30"/>
        <v>R.42</v>
      </c>
      <c r="C1290" s="687" t="str">
        <f>'10'!T59</f>
        <v>Ne</v>
      </c>
    </row>
    <row r="1291" spans="1:3" x14ac:dyDescent="0.25">
      <c r="A1291" s="2" t="s">
        <v>758</v>
      </c>
      <c r="B1291" s="680" t="str">
        <f t="shared" si="30"/>
        <v>VPS rodiklių taikymas priemonei:</v>
      </c>
      <c r="C1291" s="688"/>
    </row>
    <row r="1292" spans="1:3" x14ac:dyDescent="0.25">
      <c r="A1292" s="2" t="s">
        <v>759</v>
      </c>
      <c r="B1292" s="681" t="str">
        <f t="shared" si="30"/>
        <v>RASE-P.1</v>
      </c>
      <c r="C1292" s="687" t="str">
        <f>'10'!T61</f>
        <v>Ne</v>
      </c>
    </row>
    <row r="1293" spans="1:3" x14ac:dyDescent="0.25">
      <c r="A1293" s="2" t="s">
        <v>760</v>
      </c>
      <c r="B1293" s="681" t="str">
        <f t="shared" si="30"/>
        <v>RASE-P.2</v>
      </c>
      <c r="C1293" s="687" t="str">
        <f>'10'!T62</f>
        <v>Ne</v>
      </c>
    </row>
    <row r="1294" spans="1:3" x14ac:dyDescent="0.25">
      <c r="A1294" s="2" t="s">
        <v>761</v>
      </c>
      <c r="B1294" s="681" t="str">
        <f t="shared" si="30"/>
        <v>RASE-P.3</v>
      </c>
      <c r="C1294" s="687" t="str">
        <f>'10'!T63</f>
        <v>Ne</v>
      </c>
    </row>
    <row r="1295" spans="1:3" x14ac:dyDescent="0.25">
      <c r="A1295" s="2" t="s">
        <v>762</v>
      </c>
      <c r="B1295" s="681" t="str">
        <f t="shared" si="30"/>
        <v>RASE-P.4</v>
      </c>
      <c r="C1295" s="687" t="str">
        <f>'10'!T64</f>
        <v>Ne</v>
      </c>
    </row>
    <row r="1296" spans="1:3" x14ac:dyDescent="0.25">
      <c r="A1296" s="2" t="s">
        <v>763</v>
      </c>
      <c r="B1296" s="681" t="str">
        <f t="shared" si="30"/>
        <v>RASE-P.5</v>
      </c>
      <c r="C1296" s="687" t="str">
        <f>'10'!T65</f>
        <v>Ne</v>
      </c>
    </row>
    <row r="1297" spans="1:3" x14ac:dyDescent="0.25">
      <c r="A1297" s="2" t="s">
        <v>764</v>
      </c>
      <c r="B1297" s="681" t="str">
        <f t="shared" si="30"/>
        <v>RASE-P.6</v>
      </c>
      <c r="C1297" s="687" t="str">
        <f>'10'!T66</f>
        <v>Ne</v>
      </c>
    </row>
    <row r="1298" spans="1:3" x14ac:dyDescent="0.25">
      <c r="A1298" s="2" t="s">
        <v>765</v>
      </c>
      <c r="B1298" s="681" t="str">
        <f t="shared" si="30"/>
        <v>RASE-P.7</v>
      </c>
      <c r="C1298" s="687" t="str">
        <f>'10'!T67</f>
        <v>Ne</v>
      </c>
    </row>
    <row r="1299" spans="1:3" x14ac:dyDescent="0.25">
      <c r="A1299" s="2" t="s">
        <v>766</v>
      </c>
      <c r="B1299" s="681" t="str">
        <f t="shared" si="30"/>
        <v>RASE-P.8</v>
      </c>
      <c r="C1299" s="687" t="str">
        <f>'10'!T68</f>
        <v>Ne</v>
      </c>
    </row>
    <row r="1300" spans="1:3" x14ac:dyDescent="0.25">
      <c r="A1300" s="2" t="s">
        <v>767</v>
      </c>
      <c r="B1300" s="681" t="str">
        <f t="shared" si="30"/>
        <v>RASE-P.9</v>
      </c>
      <c r="C1300" s="687" t="str">
        <f>'10'!T69</f>
        <v>Ne</v>
      </c>
    </row>
    <row r="1301" spans="1:3" x14ac:dyDescent="0.25">
      <c r="A1301" s="2" t="s">
        <v>768</v>
      </c>
      <c r="B1301" s="683" t="str">
        <f t="shared" si="30"/>
        <v>RASE-P.10</v>
      </c>
      <c r="C1301" s="689" t="str">
        <f>'10'!T70</f>
        <v>Ne</v>
      </c>
    </row>
    <row r="1302" spans="1:3" x14ac:dyDescent="0.25">
      <c r="A1302" s="2" t="s">
        <v>769</v>
      </c>
      <c r="B1302" s="675" t="str">
        <f t="shared" si="30"/>
        <v>F dalis. Pagal priemonę remiamų projektų pobūdis:</v>
      </c>
      <c r="C1302" s="676"/>
    </row>
    <row r="1303" spans="1:3" x14ac:dyDescent="0.25">
      <c r="A1303" s="2" t="s">
        <v>770</v>
      </c>
      <c r="B1303" s="671" t="str">
        <f t="shared" ref="B1303:B1312" si="31">B1226</f>
        <v>Remiami pelno projektai</v>
      </c>
      <c r="C1303" s="672" t="str">
        <f>'10'!T72</f>
        <v>Ne</v>
      </c>
    </row>
    <row r="1304" spans="1:3" ht="60" x14ac:dyDescent="0.25">
      <c r="A1304" s="2" t="s">
        <v>771</v>
      </c>
      <c r="B1304" s="673" t="str">
        <f t="shared" si="31"/>
        <v>Remiami projektai, susiję su žinių perdavimu, įskaitant konsultacijas, mokymą ir keitimąsi žiniomis apie tvarią, ekonominę, socialinę, aplinką ir klimatą tausojančią veiklą (aktualu rodikliui L801)</v>
      </c>
      <c r="C1304" s="672" t="str">
        <f>'10'!T73</f>
        <v>Ne</v>
      </c>
    </row>
    <row r="1305" spans="1:3" ht="75" x14ac:dyDescent="0.25">
      <c r="A1305" s="2" t="s">
        <v>772</v>
      </c>
      <c r="B1305" s="673" t="str">
        <f t="shared" si="31"/>
        <v>Remiami projektai, susiję su gamintojų organizacijomis, vietinėmis rinkomis, trumpomis tiekimo grandinėmis ir kokybės schemomis, įskaitant paramą investicijoms, rinkodaros veiklą ir kt. (aktualu rodikliui L802)</v>
      </c>
      <c r="C1305" s="672" t="str">
        <f>'10'!T74</f>
        <v>Ne</v>
      </c>
    </row>
    <row r="1306" spans="1:3" ht="45" x14ac:dyDescent="0.25">
      <c r="A1306" s="2" t="s">
        <v>773</v>
      </c>
      <c r="B1306" s="673" t="str">
        <f t="shared" si="31"/>
        <v>Remiami projektai, susiję su atsinaujinančios energijos gamybos pajėgumais, įskaitant biologinę (aktualu rodikliui L803)</v>
      </c>
      <c r="C1306" s="672" t="str">
        <f>'10'!T75</f>
        <v>Ne</v>
      </c>
    </row>
    <row r="1307" spans="1:3" ht="60" x14ac:dyDescent="0.25">
      <c r="A1307" s="2" t="s">
        <v>774</v>
      </c>
      <c r="B1307" s="673" t="str">
        <f t="shared" si="31"/>
        <v>Remiami projektai, prisidedantys prie aplinkos tvarumo, klimato kaitos švelninimo bei prisitaikymo prie jos tikslų įgyvendinimo kaimo vietovėse (aktualu rodikliui L804)</v>
      </c>
      <c r="C1307" s="672" t="str">
        <f>'10'!T76</f>
        <v>Ne</v>
      </c>
    </row>
    <row r="1308" spans="1:3" ht="30" x14ac:dyDescent="0.25">
      <c r="A1308" s="2" t="s">
        <v>775</v>
      </c>
      <c r="B1308" s="673" t="str">
        <f t="shared" si="31"/>
        <v>Remiami projektai, kurie kuria darbo vietas (aktualu rodikliui L805)</v>
      </c>
      <c r="C1308" s="672" t="str">
        <f>'10'!T77</f>
        <v>Ne</v>
      </c>
    </row>
    <row r="1309" spans="1:3" ht="30" x14ac:dyDescent="0.25">
      <c r="A1309" s="2" t="s">
        <v>776</v>
      </c>
      <c r="B1309" s="673" t="str">
        <f t="shared" si="31"/>
        <v>Remiami kaimo verslų, įskaitant bioekonomiką, projektai (aktualu rodikliui L 806)</v>
      </c>
      <c r="C1309" s="672" t="str">
        <f>'10'!T78</f>
        <v>Ne</v>
      </c>
    </row>
    <row r="1310" spans="1:3" ht="30" x14ac:dyDescent="0.25">
      <c r="A1310" s="2" t="s">
        <v>777</v>
      </c>
      <c r="B1310" s="673" t="str">
        <f t="shared" si="31"/>
        <v>Remiami projektai, susiję su sumanių kaimų strategijomis (aktualu rodikliui L807)</v>
      </c>
      <c r="C1310" s="672" t="str">
        <f>'10'!T79</f>
        <v>Ne</v>
      </c>
    </row>
    <row r="1311" spans="1:3" ht="30" x14ac:dyDescent="0.25">
      <c r="A1311" s="2" t="s">
        <v>778</v>
      </c>
      <c r="B1311" s="673" t="str">
        <f t="shared" si="31"/>
        <v>Remiami projektai, gerinantys paslaugų prieinamumą ir infrastruktūrą (aktualu rodikliui L808)</v>
      </c>
      <c r="C1311" s="672" t="str">
        <f>'10'!T80</f>
        <v>Ne</v>
      </c>
    </row>
    <row r="1312" spans="1:3" ht="30" x14ac:dyDescent="0.25">
      <c r="A1312" s="2" t="s">
        <v>779</v>
      </c>
      <c r="B1312" s="673" t="str">
        <f t="shared" si="31"/>
        <v>Remiami socialinės įtraukties projektai (aktualu rodikliui L809)</v>
      </c>
      <c r="C1312" s="672" t="str">
        <f>'10'!T81</f>
        <v>Ne</v>
      </c>
    </row>
    <row r="1313" spans="1:3" x14ac:dyDescent="0.25">
      <c r="B1313" s="649"/>
      <c r="C1313" s="685"/>
    </row>
    <row r="1314" spans="1:3" x14ac:dyDescent="0.25">
      <c r="A1314" s="1"/>
      <c r="B1314" s="362"/>
      <c r="C1314" s="686" t="str">
        <f>'10'!U6</f>
        <v>18 priemonė</v>
      </c>
    </row>
    <row r="1315" spans="1:3" x14ac:dyDescent="0.25">
      <c r="A1315" s="2" t="s">
        <v>188</v>
      </c>
      <c r="B1315" s="509" t="str">
        <f>B1238</f>
        <v>Priemonės pavadinimas</v>
      </c>
      <c r="C1315" s="670">
        <f>'10'!U7</f>
        <v>0</v>
      </c>
    </row>
    <row r="1316" spans="1:3" x14ac:dyDescent="0.25">
      <c r="A1316" s="2" t="s">
        <v>189</v>
      </c>
      <c r="B1316" s="671" t="str">
        <f t="shared" ref="B1316:B1379" si="32">B1239</f>
        <v>Priemonės rūšis</v>
      </c>
      <c r="C1316" s="670">
        <f>'10'!U8</f>
        <v>0</v>
      </c>
    </row>
    <row r="1317" spans="1:3" ht="30" x14ac:dyDescent="0.25">
      <c r="A1317" s="2" t="s">
        <v>190</v>
      </c>
      <c r="B1317" s="671" t="str">
        <f t="shared" si="32"/>
        <v>VVG teritorijos poreikių, kuriuos tenkina priemonė, skaičius</v>
      </c>
      <c r="C1317" s="670">
        <f>'10'!U9</f>
        <v>0</v>
      </c>
    </row>
    <row r="1318" spans="1:3" x14ac:dyDescent="0.25">
      <c r="A1318" s="2" t="s">
        <v>191</v>
      </c>
      <c r="B1318" s="671" t="str">
        <f t="shared" si="32"/>
        <v>BŽŪP tikslų, kuriuos įgyvendina priemonė, skaičius</v>
      </c>
      <c r="C1318" s="670">
        <f>'10'!U10</f>
        <v>0</v>
      </c>
    </row>
    <row r="1319" spans="1:3" x14ac:dyDescent="0.25">
      <c r="A1319" s="2" t="s">
        <v>192</v>
      </c>
      <c r="B1319" s="671" t="str">
        <f t="shared" si="32"/>
        <v>Pagrindinis BŽŪP tikslas, kurį įgyvendina VPS priemonė</v>
      </c>
      <c r="C1319" s="672" t="str">
        <f>'10'!U11</f>
        <v>Pasirinkite</v>
      </c>
    </row>
    <row r="1320" spans="1:3" ht="30" x14ac:dyDescent="0.25">
      <c r="A1320" s="2" t="s">
        <v>193</v>
      </c>
      <c r="B1320" s="673" t="str">
        <f t="shared" si="32"/>
        <v>Ar priemonė prisideda prie 4 konkretaus BŽŪP tikslo? (tikslas nurodytas 5 lape)</v>
      </c>
      <c r="C1320" s="672" t="str">
        <f>'10'!U12</f>
        <v>Ne</v>
      </c>
    </row>
    <row r="1321" spans="1:3" ht="30" x14ac:dyDescent="0.25">
      <c r="A1321" s="2" t="s">
        <v>194</v>
      </c>
      <c r="B1321" s="673" t="str">
        <f t="shared" si="32"/>
        <v>Ar priemonė prisideda prie 5 konkretaus BŽŪP tikslo? (tikslas nurodytas 5 lape)</v>
      </c>
      <c r="C1321" s="672" t="str">
        <f>'10'!U13</f>
        <v>Ne</v>
      </c>
    </row>
    <row r="1322" spans="1:3" ht="30" x14ac:dyDescent="0.25">
      <c r="A1322" s="2" t="s">
        <v>195</v>
      </c>
      <c r="B1322" s="673" t="str">
        <f t="shared" si="32"/>
        <v>Ar priemonė prisideda prie 6 konkretaus BŽŪP tikslo? (tikslas nurodytas 5 lape)</v>
      </c>
      <c r="C1322" s="672" t="str">
        <f>'10'!U14</f>
        <v>Ne</v>
      </c>
    </row>
    <row r="1323" spans="1:3" ht="30" x14ac:dyDescent="0.25">
      <c r="A1323" s="2" t="s">
        <v>196</v>
      </c>
      <c r="B1323" s="673" t="str">
        <f t="shared" si="32"/>
        <v>Ar priemonė prisideda prie 9 konkretaus BŽŪP tikslo? (tikslas nurodytas 5 lape)</v>
      </c>
      <c r="C1323" s="672" t="str">
        <f>'10'!U15</f>
        <v>Ne</v>
      </c>
    </row>
    <row r="1324" spans="1:3" x14ac:dyDescent="0.25">
      <c r="A1324" s="2" t="s">
        <v>94</v>
      </c>
      <c r="B1324" s="675" t="str">
        <f t="shared" si="32"/>
        <v>A dalis. Priemonės intervencijos logika:</v>
      </c>
      <c r="C1324" s="676"/>
    </row>
    <row r="1325" spans="1:3" ht="45" x14ac:dyDescent="0.25">
      <c r="A1325" s="2" t="s">
        <v>197</v>
      </c>
      <c r="B1325" s="673" t="str">
        <f t="shared" si="32"/>
        <v>Priemonės tikslas, ryšys su pagrindiniu BŽŪP tikslu ir VVG teritorijos poreikiais (problemomis ir (arba) potencialu), ryšys su VPS tema (jei taikoma)</v>
      </c>
      <c r="C1325" s="677">
        <f>'10'!U17</f>
        <v>0</v>
      </c>
    </row>
    <row r="1326" spans="1:3" x14ac:dyDescent="0.25">
      <c r="A1326" s="2" t="s">
        <v>198</v>
      </c>
      <c r="B1326" s="671" t="str">
        <f t="shared" si="32"/>
        <v>Pokytis, kurio siekiama VPS priemone</v>
      </c>
      <c r="C1326" s="677">
        <f>'10'!U18</f>
        <v>0</v>
      </c>
    </row>
    <row r="1327" spans="1:3" ht="30" x14ac:dyDescent="0.25">
      <c r="A1327" s="2" t="s">
        <v>199</v>
      </c>
      <c r="B1327" s="509" t="str">
        <f t="shared" si="32"/>
        <v>Kaip priemonė prisidės prie horizontalaus tikslo d įgyvendinimo? (pildoma, jei taikoma)</v>
      </c>
      <c r="C1327" s="677">
        <f>'10'!U19</f>
        <v>0</v>
      </c>
    </row>
    <row r="1328" spans="1:3" ht="30" x14ac:dyDescent="0.25">
      <c r="A1328" s="2" t="s">
        <v>200</v>
      </c>
      <c r="B1328" s="509" t="str">
        <f t="shared" si="32"/>
        <v>Kaip priemonė prisidės prie horizontalaus tikslo e įgyvendinimo? (pildoma, jei taikoma)</v>
      </c>
      <c r="C1328" s="677">
        <f>'10'!U20</f>
        <v>0</v>
      </c>
    </row>
    <row r="1329" spans="1:3" ht="30" x14ac:dyDescent="0.25">
      <c r="A1329" s="2" t="s">
        <v>201</v>
      </c>
      <c r="B1329" s="509" t="str">
        <f t="shared" si="32"/>
        <v>Kaip priemonė prisidės prie horizontalaus tikslo f įgyvendinimo? (pildoma, jei taikoma)</v>
      </c>
      <c r="C1329" s="677">
        <f>'10'!U21</f>
        <v>0</v>
      </c>
    </row>
    <row r="1330" spans="1:3" ht="30" x14ac:dyDescent="0.25">
      <c r="A1330" s="2" t="s">
        <v>202</v>
      </c>
      <c r="B1330" s="509" t="str">
        <f t="shared" si="32"/>
        <v>Kaip priemonė prisidės prie horizontalaus tikslo i įgyvendinimo? (pildoma, jei taikoma)</v>
      </c>
      <c r="C1330" s="677">
        <f>'10'!U22</f>
        <v>0</v>
      </c>
    </row>
    <row r="1331" spans="1:3" ht="30" x14ac:dyDescent="0.25">
      <c r="A1331" s="2" t="s">
        <v>203</v>
      </c>
      <c r="B1331" s="675" t="str">
        <f t="shared" si="32"/>
        <v>B dalis. Pareiškėjų ir projektų tinkamumo sąlygos, projektų atrankos principai:</v>
      </c>
      <c r="C1331" s="676"/>
    </row>
    <row r="1332" spans="1:3" x14ac:dyDescent="0.25">
      <c r="A1332" s="2" t="s">
        <v>204</v>
      </c>
      <c r="B1332" s="509" t="str">
        <f t="shared" si="32"/>
        <v>Pagal priemonę remiamos veiklos</v>
      </c>
      <c r="C1332" s="677">
        <f>'10'!U24</f>
        <v>0</v>
      </c>
    </row>
    <row r="1333" spans="1:3" ht="30" x14ac:dyDescent="0.25">
      <c r="A1333" s="2" t="s">
        <v>205</v>
      </c>
      <c r="B1333" s="671" t="str">
        <f t="shared" si="32"/>
        <v>Tinkami pareiškėjai ir partneriai (jei taikomas reikalavimas projektus įgyvendinti su partneriais)</v>
      </c>
      <c r="C1333" s="677">
        <f>'10'!U25</f>
        <v>0</v>
      </c>
    </row>
    <row r="1334" spans="1:3" ht="30" x14ac:dyDescent="0.25">
      <c r="A1334" s="2" t="s">
        <v>206</v>
      </c>
      <c r="B1334" s="671" t="str">
        <f t="shared" si="32"/>
        <v>Priemonės tikslinė grupė (pildoma, jei nesutampa su tinkamais pareiškėjais ir (arba) partneriais)</v>
      </c>
      <c r="C1334" s="677">
        <f>'10'!U26</f>
        <v>0</v>
      </c>
    </row>
    <row r="1335" spans="1:3" x14ac:dyDescent="0.25">
      <c r="A1335" s="2" t="s">
        <v>725</v>
      </c>
      <c r="B1335" s="509" t="str">
        <f t="shared" si="32"/>
        <v>Tinkamumo sąlygos pareiškėjams ir projektams</v>
      </c>
      <c r="C1335" s="677">
        <f>'10'!U27</f>
        <v>0</v>
      </c>
    </row>
    <row r="1336" spans="1:3" x14ac:dyDescent="0.25">
      <c r="A1336" s="2" t="s">
        <v>726</v>
      </c>
      <c r="B1336" s="673" t="str">
        <f t="shared" si="32"/>
        <v>Projektų atrankos principai</v>
      </c>
      <c r="C1336" s="677">
        <f>'10'!U28</f>
        <v>0</v>
      </c>
    </row>
    <row r="1337" spans="1:3" x14ac:dyDescent="0.25">
      <c r="A1337" s="2" t="s">
        <v>727</v>
      </c>
      <c r="B1337" s="509" t="str">
        <f t="shared" si="32"/>
        <v>Planuojamų kvietimų teikti paraiškas skaičius</v>
      </c>
      <c r="C1337" s="670">
        <f>'10'!U29</f>
        <v>0</v>
      </c>
    </row>
    <row r="1338" spans="1:3" x14ac:dyDescent="0.25">
      <c r="A1338" s="2" t="s">
        <v>728</v>
      </c>
      <c r="B1338" s="651" t="str">
        <f t="shared" si="32"/>
        <v>C dalis. Paramos dydžiai:</v>
      </c>
      <c r="C1338" s="676"/>
    </row>
    <row r="1339" spans="1:3" x14ac:dyDescent="0.25">
      <c r="A1339" s="2" t="s">
        <v>729</v>
      </c>
      <c r="B1339" s="509" t="str">
        <f t="shared" si="32"/>
        <v>Didžiausia paramos suma vietos projektui, Eur</v>
      </c>
      <c r="C1339" s="677">
        <f>'10'!U31</f>
        <v>0</v>
      </c>
    </row>
    <row r="1340" spans="1:3" x14ac:dyDescent="0.25">
      <c r="A1340" s="2" t="s">
        <v>730</v>
      </c>
      <c r="B1340" s="509" t="str">
        <f t="shared" si="32"/>
        <v xml:space="preserve">Paramos lyginamoji dalis, proc. </v>
      </c>
      <c r="C1340" s="677">
        <f>'10'!U32</f>
        <v>0</v>
      </c>
    </row>
    <row r="1341" spans="1:3" x14ac:dyDescent="0.25">
      <c r="A1341" s="2" t="s">
        <v>731</v>
      </c>
      <c r="B1341" s="509" t="str">
        <f t="shared" si="32"/>
        <v>Planuojama paramos suma priemonei, Eur</v>
      </c>
      <c r="C1341" s="678">
        <f>'10'!U33</f>
        <v>0</v>
      </c>
    </row>
    <row r="1342" spans="1:3" x14ac:dyDescent="0.25">
      <c r="A1342" s="2" t="s">
        <v>732</v>
      </c>
      <c r="B1342" s="509" t="str">
        <f t="shared" si="32"/>
        <v>Planuojama paremti projektų (rodiklis L700)</v>
      </c>
      <c r="C1342" s="679">
        <f>'10'!U34</f>
        <v>0</v>
      </c>
    </row>
    <row r="1343" spans="1:3" x14ac:dyDescent="0.25">
      <c r="A1343" s="2" t="s">
        <v>733</v>
      </c>
      <c r="B1343" s="509" t="str">
        <f t="shared" si="32"/>
        <v>Paaiškinimas, kaip nustatyta rodiklio L700 reikšmė</v>
      </c>
      <c r="C1343" s="677">
        <f>'10'!U35</f>
        <v>0</v>
      </c>
    </row>
    <row r="1344" spans="1:3" ht="30" x14ac:dyDescent="0.25">
      <c r="A1344" s="2" t="s">
        <v>734</v>
      </c>
      <c r="B1344" s="651" t="str">
        <f t="shared" si="32"/>
        <v>D dalis. Priemonės indėlis į ES ir nacionalinių horizontaliųjų principų įgyvendinimą:</v>
      </c>
      <c r="C1344" s="676"/>
    </row>
    <row r="1345" spans="1:3" x14ac:dyDescent="0.25">
      <c r="A1345" s="2" t="s">
        <v>735</v>
      </c>
      <c r="B1345" s="680" t="str">
        <f t="shared" si="32"/>
        <v>Subregioninės vietovės principas:</v>
      </c>
      <c r="C1345" s="676"/>
    </row>
    <row r="1346" spans="1:3" ht="30" x14ac:dyDescent="0.25">
      <c r="A1346" s="2" t="s">
        <v>736</v>
      </c>
      <c r="B1346" s="509" t="str">
        <f t="shared" si="32"/>
        <v>Ar siekiama, kad pagal priemonę finansuojami projektai apimtų visas VVG teritorijos seniūnijas?</v>
      </c>
      <c r="C1346" s="672" t="str">
        <f>'10'!U38</f>
        <v>Ne</v>
      </c>
    </row>
    <row r="1347" spans="1:3" x14ac:dyDescent="0.25">
      <c r="A1347" s="2" t="s">
        <v>737</v>
      </c>
      <c r="B1347" s="509" t="str">
        <f t="shared" si="32"/>
        <v>Pasirinkimo pagrindimas</v>
      </c>
      <c r="C1347" s="677">
        <f>'10'!U39</f>
        <v>0</v>
      </c>
    </row>
    <row r="1348" spans="1:3" x14ac:dyDescent="0.25">
      <c r="A1348" s="2" t="s">
        <v>738</v>
      </c>
      <c r="B1348" s="680" t="str">
        <f t="shared" si="32"/>
        <v>Partnerystės principas:</v>
      </c>
      <c r="C1348" s="676"/>
    </row>
    <row r="1349" spans="1:3" ht="30" x14ac:dyDescent="0.25">
      <c r="A1349" s="2" t="s">
        <v>739</v>
      </c>
      <c r="B1349" s="509" t="str">
        <f t="shared" si="32"/>
        <v>Ar siekiama, kad pagal priemonę finansuojami projektai būtų vykdomi su partneriais?</v>
      </c>
      <c r="C1349" s="672" t="str">
        <f>'10'!U41</f>
        <v>Ne</v>
      </c>
    </row>
    <row r="1350" spans="1:3" x14ac:dyDescent="0.25">
      <c r="A1350" s="2" t="s">
        <v>740</v>
      </c>
      <c r="B1350" s="509" t="str">
        <f t="shared" si="32"/>
        <v>Pasirinkimo pagrindimas</v>
      </c>
      <c r="C1350" s="677">
        <f>'10'!U42</f>
        <v>0</v>
      </c>
    </row>
    <row r="1351" spans="1:3" x14ac:dyDescent="0.25">
      <c r="A1351" s="2" t="s">
        <v>741</v>
      </c>
      <c r="B1351" s="680" t="str">
        <f t="shared" si="32"/>
        <v>Inovacijų principas:</v>
      </c>
      <c r="C1351" s="676"/>
    </row>
    <row r="1352" spans="1:3" ht="30" x14ac:dyDescent="0.25">
      <c r="A1352" s="2" t="s">
        <v>742</v>
      </c>
      <c r="B1352" s="509" t="str">
        <f t="shared" si="32"/>
        <v>Ar siekiama, kad pagal priemonę finansuojami projektai būtų skirti inovacijoms vietos lygiu diegti?</v>
      </c>
      <c r="C1352" s="672" t="str">
        <f>'10'!U44</f>
        <v>Ne</v>
      </c>
    </row>
    <row r="1353" spans="1:3" x14ac:dyDescent="0.25">
      <c r="A1353" s="2" t="s">
        <v>743</v>
      </c>
      <c r="B1353" s="509" t="str">
        <f t="shared" si="32"/>
        <v>Pasirinkimo pagrindimas</v>
      </c>
      <c r="C1353" s="677">
        <f>'10'!U45</f>
        <v>0</v>
      </c>
    </row>
    <row r="1354" spans="1:3" ht="30" x14ac:dyDescent="0.25">
      <c r="A1354" s="2" t="s">
        <v>744</v>
      </c>
      <c r="B1354" s="509" t="str">
        <f t="shared" si="32"/>
        <v>Planuojama paremti projektų, skirtų inovacijoms vietos lygiu diegti (rodiklis L710)</v>
      </c>
      <c r="C1354" s="679">
        <f>'10'!U46</f>
        <v>0</v>
      </c>
    </row>
    <row r="1355" spans="1:3" x14ac:dyDescent="0.25">
      <c r="A1355" s="2" t="s">
        <v>745</v>
      </c>
      <c r="B1355" s="680" t="str">
        <f t="shared" si="32"/>
        <v>Lyčių lygybė ir nediskriminavimas:</v>
      </c>
      <c r="C1355" s="676"/>
    </row>
    <row r="1356" spans="1:3" ht="30" x14ac:dyDescent="0.25">
      <c r="A1356" s="2" t="s">
        <v>746</v>
      </c>
      <c r="B1356" s="509" t="str">
        <f t="shared" si="32"/>
        <v>Ar pagal priemonę finansuojami projektai, skirti lyčių lygybei ir nediskriminavimui?</v>
      </c>
      <c r="C1356" s="672" t="str">
        <f>'10'!U48</f>
        <v>Ne</v>
      </c>
    </row>
    <row r="1357" spans="1:3" x14ac:dyDescent="0.25">
      <c r="A1357" s="2" t="s">
        <v>747</v>
      </c>
      <c r="B1357" s="509" t="str">
        <f t="shared" si="32"/>
        <v>Pasirinkimo pagrindimas (jei taip, kaip bus užtikrinta)</v>
      </c>
      <c r="C1357" s="677">
        <f>'10'!U49</f>
        <v>0</v>
      </c>
    </row>
    <row r="1358" spans="1:3" x14ac:dyDescent="0.25">
      <c r="A1358" s="2" t="s">
        <v>748</v>
      </c>
      <c r="B1358" s="680" t="str">
        <f t="shared" si="32"/>
        <v>Jaunimas:</v>
      </c>
      <c r="C1358" s="676"/>
    </row>
    <row r="1359" spans="1:3" ht="30" x14ac:dyDescent="0.25">
      <c r="A1359" s="2" t="s">
        <v>749</v>
      </c>
      <c r="B1359" s="509" t="str">
        <f t="shared" si="32"/>
        <v>Ar pagal priemonę finansuojami projektai, skirti jaunimui?</v>
      </c>
      <c r="C1359" s="672" t="str">
        <f>'10'!U51</f>
        <v>Ne</v>
      </c>
    </row>
    <row r="1360" spans="1:3" x14ac:dyDescent="0.25">
      <c r="A1360" s="2" t="s">
        <v>750</v>
      </c>
      <c r="B1360" s="509" t="str">
        <f t="shared" si="32"/>
        <v>Pasirinkimo pagrindimas (jei taip, kaip bus užtikrinta)</v>
      </c>
      <c r="C1360" s="677">
        <f>'10'!U52</f>
        <v>0</v>
      </c>
    </row>
    <row r="1361" spans="1:3" x14ac:dyDescent="0.25">
      <c r="A1361" s="2" t="s">
        <v>751</v>
      </c>
      <c r="B1361" s="675" t="str">
        <f t="shared" si="32"/>
        <v>E dalis. Priemonės rezultato rodikliai:</v>
      </c>
      <c r="C1361" s="676"/>
    </row>
    <row r="1362" spans="1:3" x14ac:dyDescent="0.25">
      <c r="A1362" s="2" t="s">
        <v>752</v>
      </c>
      <c r="B1362" s="680" t="str">
        <f t="shared" si="32"/>
        <v>SP rezultato rodiklių taikymas priemonei:</v>
      </c>
      <c r="C1362" s="676"/>
    </row>
    <row r="1363" spans="1:3" x14ac:dyDescent="0.25">
      <c r="A1363" s="2" t="s">
        <v>753</v>
      </c>
      <c r="B1363" s="681" t="str">
        <f t="shared" si="32"/>
        <v>R.3</v>
      </c>
      <c r="C1363" s="687" t="str">
        <f>'10'!U55</f>
        <v>Ne</v>
      </c>
    </row>
    <row r="1364" spans="1:3" x14ac:dyDescent="0.25">
      <c r="A1364" s="2" t="s">
        <v>754</v>
      </c>
      <c r="B1364" s="681" t="str">
        <f t="shared" si="32"/>
        <v>R.37</v>
      </c>
      <c r="C1364" s="687" t="str">
        <f>'10'!U56</f>
        <v>Ne</v>
      </c>
    </row>
    <row r="1365" spans="1:3" x14ac:dyDescent="0.25">
      <c r="A1365" s="2" t="s">
        <v>755</v>
      </c>
      <c r="B1365" s="681" t="str">
        <f t="shared" si="32"/>
        <v>R.39</v>
      </c>
      <c r="C1365" s="687" t="str">
        <f>'10'!U57</f>
        <v>Ne</v>
      </c>
    </row>
    <row r="1366" spans="1:3" x14ac:dyDescent="0.25">
      <c r="A1366" s="2" t="s">
        <v>756</v>
      </c>
      <c r="B1366" s="681" t="str">
        <f t="shared" si="32"/>
        <v>R.41</v>
      </c>
      <c r="C1366" s="687" t="str">
        <f>'10'!U58</f>
        <v>Ne</v>
      </c>
    </row>
    <row r="1367" spans="1:3" x14ac:dyDescent="0.25">
      <c r="A1367" s="2" t="s">
        <v>757</v>
      </c>
      <c r="B1367" s="681" t="str">
        <f t="shared" si="32"/>
        <v>R.42</v>
      </c>
      <c r="C1367" s="687" t="str">
        <f>'10'!U59</f>
        <v>Ne</v>
      </c>
    </row>
    <row r="1368" spans="1:3" x14ac:dyDescent="0.25">
      <c r="A1368" s="2" t="s">
        <v>758</v>
      </c>
      <c r="B1368" s="680" t="str">
        <f t="shared" si="32"/>
        <v>VPS rodiklių taikymas priemonei:</v>
      </c>
      <c r="C1368" s="688"/>
    </row>
    <row r="1369" spans="1:3" x14ac:dyDescent="0.25">
      <c r="A1369" s="2" t="s">
        <v>759</v>
      </c>
      <c r="B1369" s="681" t="str">
        <f t="shared" si="32"/>
        <v>RASE-P.1</v>
      </c>
      <c r="C1369" s="687" t="str">
        <f>'10'!U61</f>
        <v>Ne</v>
      </c>
    </row>
    <row r="1370" spans="1:3" x14ac:dyDescent="0.25">
      <c r="A1370" s="2" t="s">
        <v>760</v>
      </c>
      <c r="B1370" s="681" t="str">
        <f t="shared" si="32"/>
        <v>RASE-P.2</v>
      </c>
      <c r="C1370" s="687" t="str">
        <f>'10'!U62</f>
        <v>Ne</v>
      </c>
    </row>
    <row r="1371" spans="1:3" x14ac:dyDescent="0.25">
      <c r="A1371" s="2" t="s">
        <v>761</v>
      </c>
      <c r="B1371" s="681" t="str">
        <f t="shared" si="32"/>
        <v>RASE-P.3</v>
      </c>
      <c r="C1371" s="687" t="str">
        <f>'10'!U63</f>
        <v>Ne</v>
      </c>
    </row>
    <row r="1372" spans="1:3" x14ac:dyDescent="0.25">
      <c r="A1372" s="2" t="s">
        <v>762</v>
      </c>
      <c r="B1372" s="681" t="str">
        <f t="shared" si="32"/>
        <v>RASE-P.4</v>
      </c>
      <c r="C1372" s="687" t="str">
        <f>'10'!U64</f>
        <v>Ne</v>
      </c>
    </row>
    <row r="1373" spans="1:3" x14ac:dyDescent="0.25">
      <c r="A1373" s="2" t="s">
        <v>763</v>
      </c>
      <c r="B1373" s="681" t="str">
        <f t="shared" si="32"/>
        <v>RASE-P.5</v>
      </c>
      <c r="C1373" s="687" t="str">
        <f>'10'!U65</f>
        <v>Ne</v>
      </c>
    </row>
    <row r="1374" spans="1:3" x14ac:dyDescent="0.25">
      <c r="A1374" s="2" t="s">
        <v>764</v>
      </c>
      <c r="B1374" s="681" t="str">
        <f t="shared" si="32"/>
        <v>RASE-P.6</v>
      </c>
      <c r="C1374" s="687" t="str">
        <f>'10'!U66</f>
        <v>Ne</v>
      </c>
    </row>
    <row r="1375" spans="1:3" x14ac:dyDescent="0.25">
      <c r="A1375" s="2" t="s">
        <v>765</v>
      </c>
      <c r="B1375" s="681" t="str">
        <f t="shared" si="32"/>
        <v>RASE-P.7</v>
      </c>
      <c r="C1375" s="687" t="str">
        <f>'10'!U67</f>
        <v>Ne</v>
      </c>
    </row>
    <row r="1376" spans="1:3" x14ac:dyDescent="0.25">
      <c r="A1376" s="2" t="s">
        <v>766</v>
      </c>
      <c r="B1376" s="681" t="str">
        <f t="shared" si="32"/>
        <v>RASE-P.8</v>
      </c>
      <c r="C1376" s="687" t="str">
        <f>'10'!U68</f>
        <v>Ne</v>
      </c>
    </row>
    <row r="1377" spans="1:3" x14ac:dyDescent="0.25">
      <c r="A1377" s="2" t="s">
        <v>767</v>
      </c>
      <c r="B1377" s="681" t="str">
        <f t="shared" si="32"/>
        <v>RASE-P.9</v>
      </c>
      <c r="C1377" s="687" t="str">
        <f>'10'!U69</f>
        <v>Ne</v>
      </c>
    </row>
    <row r="1378" spans="1:3" x14ac:dyDescent="0.25">
      <c r="A1378" s="2" t="s">
        <v>768</v>
      </c>
      <c r="B1378" s="683" t="str">
        <f t="shared" si="32"/>
        <v>RASE-P.10</v>
      </c>
      <c r="C1378" s="689" t="str">
        <f>'10'!U70</f>
        <v>Ne</v>
      </c>
    </row>
    <row r="1379" spans="1:3" x14ac:dyDescent="0.25">
      <c r="A1379" s="2" t="s">
        <v>769</v>
      </c>
      <c r="B1379" s="675" t="str">
        <f t="shared" si="32"/>
        <v>F dalis. Pagal priemonę remiamų projektų pobūdis:</v>
      </c>
      <c r="C1379" s="676"/>
    </row>
    <row r="1380" spans="1:3" x14ac:dyDescent="0.25">
      <c r="A1380" s="2" t="s">
        <v>770</v>
      </c>
      <c r="B1380" s="671" t="str">
        <f t="shared" ref="B1380:B1389" si="33">B1303</f>
        <v>Remiami pelno projektai</v>
      </c>
      <c r="C1380" s="672" t="str">
        <f>'10'!U72</f>
        <v>Ne</v>
      </c>
    </row>
    <row r="1381" spans="1:3" ht="60" x14ac:dyDescent="0.25">
      <c r="A1381" s="2" t="s">
        <v>771</v>
      </c>
      <c r="B1381" s="673" t="str">
        <f t="shared" si="33"/>
        <v>Remiami projektai, susiję su žinių perdavimu, įskaitant konsultacijas, mokymą ir keitimąsi žiniomis apie tvarią, ekonominę, socialinę, aplinką ir klimatą tausojančią veiklą (aktualu rodikliui L801)</v>
      </c>
      <c r="C1381" s="672" t="str">
        <f>'10'!U73</f>
        <v>Ne</v>
      </c>
    </row>
    <row r="1382" spans="1:3" ht="75" x14ac:dyDescent="0.25">
      <c r="A1382" s="2" t="s">
        <v>772</v>
      </c>
      <c r="B1382" s="673" t="str">
        <f t="shared" si="33"/>
        <v>Remiami projektai, susiję su gamintojų organizacijomis, vietinėmis rinkomis, trumpomis tiekimo grandinėmis ir kokybės schemomis, įskaitant paramą investicijoms, rinkodaros veiklą ir kt. (aktualu rodikliui L802)</v>
      </c>
      <c r="C1382" s="672" t="str">
        <f>'10'!U74</f>
        <v>Ne</v>
      </c>
    </row>
    <row r="1383" spans="1:3" ht="45" x14ac:dyDescent="0.25">
      <c r="A1383" s="2" t="s">
        <v>773</v>
      </c>
      <c r="B1383" s="673" t="str">
        <f t="shared" si="33"/>
        <v>Remiami projektai, susiję su atsinaujinančios energijos gamybos pajėgumais, įskaitant biologinę (aktualu rodikliui L803)</v>
      </c>
      <c r="C1383" s="672" t="str">
        <f>'10'!U75</f>
        <v>Ne</v>
      </c>
    </row>
    <row r="1384" spans="1:3" ht="60" x14ac:dyDescent="0.25">
      <c r="A1384" s="2" t="s">
        <v>774</v>
      </c>
      <c r="B1384" s="673" t="str">
        <f t="shared" si="33"/>
        <v>Remiami projektai, prisidedantys prie aplinkos tvarumo, klimato kaitos švelninimo bei prisitaikymo prie jos tikslų įgyvendinimo kaimo vietovėse (aktualu rodikliui L804)</v>
      </c>
      <c r="C1384" s="672" t="str">
        <f>'10'!U76</f>
        <v>Ne</v>
      </c>
    </row>
    <row r="1385" spans="1:3" ht="30" x14ac:dyDescent="0.25">
      <c r="A1385" s="2" t="s">
        <v>775</v>
      </c>
      <c r="B1385" s="673" t="str">
        <f t="shared" si="33"/>
        <v>Remiami projektai, kurie kuria darbo vietas (aktualu rodikliui L805)</v>
      </c>
      <c r="C1385" s="672" t="str">
        <f>'10'!U77</f>
        <v>Ne</v>
      </c>
    </row>
    <row r="1386" spans="1:3" ht="30" x14ac:dyDescent="0.25">
      <c r="A1386" s="2" t="s">
        <v>776</v>
      </c>
      <c r="B1386" s="673" t="str">
        <f t="shared" si="33"/>
        <v>Remiami kaimo verslų, įskaitant bioekonomiką, projektai (aktualu rodikliui L 806)</v>
      </c>
      <c r="C1386" s="672" t="str">
        <f>'10'!U78</f>
        <v>Ne</v>
      </c>
    </row>
    <row r="1387" spans="1:3" ht="30" x14ac:dyDescent="0.25">
      <c r="A1387" s="2" t="s">
        <v>777</v>
      </c>
      <c r="B1387" s="673" t="str">
        <f t="shared" si="33"/>
        <v>Remiami projektai, susiję su sumanių kaimų strategijomis (aktualu rodikliui L807)</v>
      </c>
      <c r="C1387" s="672" t="str">
        <f>'10'!U79</f>
        <v>Ne</v>
      </c>
    </row>
    <row r="1388" spans="1:3" ht="30" x14ac:dyDescent="0.25">
      <c r="A1388" s="2" t="s">
        <v>778</v>
      </c>
      <c r="B1388" s="673" t="str">
        <f t="shared" si="33"/>
        <v>Remiami projektai, gerinantys paslaugų prieinamumą ir infrastruktūrą (aktualu rodikliui L808)</v>
      </c>
      <c r="C1388" s="672" t="str">
        <f>'10'!U80</f>
        <v>Ne</v>
      </c>
    </row>
    <row r="1389" spans="1:3" ht="30" x14ac:dyDescent="0.25">
      <c r="A1389" s="2" t="s">
        <v>779</v>
      </c>
      <c r="B1389" s="673" t="str">
        <f t="shared" si="33"/>
        <v>Remiami socialinės įtraukties projektai (aktualu rodikliui L809)</v>
      </c>
      <c r="C1389" s="672" t="str">
        <f>'10'!U81</f>
        <v>Ne</v>
      </c>
    </row>
    <row r="1390" spans="1:3" x14ac:dyDescent="0.25">
      <c r="A1390" s="2"/>
      <c r="B1390" s="649"/>
      <c r="C1390" s="685"/>
    </row>
    <row r="1391" spans="1:3" x14ac:dyDescent="0.25">
      <c r="A1391" s="1"/>
      <c r="B1391" s="362"/>
      <c r="C1391" s="686" t="str">
        <f>'10'!V6</f>
        <v>19 priemonė</v>
      </c>
    </row>
    <row r="1392" spans="1:3" x14ac:dyDescent="0.25">
      <c r="A1392" s="2" t="s">
        <v>188</v>
      </c>
      <c r="B1392" s="509" t="str">
        <f>B1315</f>
        <v>Priemonės pavadinimas</v>
      </c>
      <c r="C1392" s="670">
        <f>'10'!V7</f>
        <v>0</v>
      </c>
    </row>
    <row r="1393" spans="1:3" x14ac:dyDescent="0.25">
      <c r="A1393" s="2" t="s">
        <v>189</v>
      </c>
      <c r="B1393" s="671" t="str">
        <f t="shared" ref="B1393:B1456" si="34">B1316</f>
        <v>Priemonės rūšis</v>
      </c>
      <c r="C1393" s="670">
        <f>'10'!V8</f>
        <v>0</v>
      </c>
    </row>
    <row r="1394" spans="1:3" ht="30" x14ac:dyDescent="0.25">
      <c r="A1394" s="2" t="s">
        <v>190</v>
      </c>
      <c r="B1394" s="671" t="str">
        <f t="shared" si="34"/>
        <v>VVG teritorijos poreikių, kuriuos tenkina priemonė, skaičius</v>
      </c>
      <c r="C1394" s="670">
        <f>'10'!V9</f>
        <v>0</v>
      </c>
    </row>
    <row r="1395" spans="1:3" x14ac:dyDescent="0.25">
      <c r="A1395" s="2" t="s">
        <v>191</v>
      </c>
      <c r="B1395" s="671" t="str">
        <f t="shared" si="34"/>
        <v>BŽŪP tikslų, kuriuos įgyvendina priemonė, skaičius</v>
      </c>
      <c r="C1395" s="670">
        <f>'10'!V10</f>
        <v>0</v>
      </c>
    </row>
    <row r="1396" spans="1:3" x14ac:dyDescent="0.25">
      <c r="A1396" s="2" t="s">
        <v>192</v>
      </c>
      <c r="B1396" s="671" t="str">
        <f t="shared" si="34"/>
        <v>Pagrindinis BŽŪP tikslas, kurį įgyvendina VPS priemonė</v>
      </c>
      <c r="C1396" s="672" t="str">
        <f>'10'!V11</f>
        <v>Pasirinkite</v>
      </c>
    </row>
    <row r="1397" spans="1:3" ht="30" x14ac:dyDescent="0.25">
      <c r="A1397" s="2" t="s">
        <v>193</v>
      </c>
      <c r="B1397" s="673" t="str">
        <f t="shared" si="34"/>
        <v>Ar priemonė prisideda prie 4 konkretaus BŽŪP tikslo? (tikslas nurodytas 5 lape)</v>
      </c>
      <c r="C1397" s="672" t="str">
        <f>'10'!V12</f>
        <v>Ne</v>
      </c>
    </row>
    <row r="1398" spans="1:3" ht="30" x14ac:dyDescent="0.25">
      <c r="A1398" s="2" t="s">
        <v>194</v>
      </c>
      <c r="B1398" s="673" t="str">
        <f t="shared" si="34"/>
        <v>Ar priemonė prisideda prie 5 konkretaus BŽŪP tikslo? (tikslas nurodytas 5 lape)</v>
      </c>
      <c r="C1398" s="672" t="str">
        <f>'10'!V13</f>
        <v>Ne</v>
      </c>
    </row>
    <row r="1399" spans="1:3" ht="30" x14ac:dyDescent="0.25">
      <c r="A1399" s="2" t="s">
        <v>195</v>
      </c>
      <c r="B1399" s="673" t="str">
        <f t="shared" si="34"/>
        <v>Ar priemonė prisideda prie 6 konkretaus BŽŪP tikslo? (tikslas nurodytas 5 lape)</v>
      </c>
      <c r="C1399" s="672" t="str">
        <f>'10'!V14</f>
        <v>Ne</v>
      </c>
    </row>
    <row r="1400" spans="1:3" ht="30" x14ac:dyDescent="0.25">
      <c r="A1400" s="2" t="s">
        <v>196</v>
      </c>
      <c r="B1400" s="673" t="str">
        <f t="shared" si="34"/>
        <v>Ar priemonė prisideda prie 9 konkretaus BŽŪP tikslo? (tikslas nurodytas 5 lape)</v>
      </c>
      <c r="C1400" s="672" t="str">
        <f>'10'!V15</f>
        <v>Ne</v>
      </c>
    </row>
    <row r="1401" spans="1:3" x14ac:dyDescent="0.25">
      <c r="A1401" s="2" t="s">
        <v>94</v>
      </c>
      <c r="B1401" s="675" t="str">
        <f t="shared" si="34"/>
        <v>A dalis. Priemonės intervencijos logika:</v>
      </c>
      <c r="C1401" s="676"/>
    </row>
    <row r="1402" spans="1:3" ht="45" x14ac:dyDescent="0.25">
      <c r="A1402" s="2" t="s">
        <v>197</v>
      </c>
      <c r="B1402" s="673" t="str">
        <f t="shared" si="34"/>
        <v>Priemonės tikslas, ryšys su pagrindiniu BŽŪP tikslu ir VVG teritorijos poreikiais (problemomis ir (arba) potencialu), ryšys su VPS tema (jei taikoma)</v>
      </c>
      <c r="C1402" s="677">
        <f>'10'!V17</f>
        <v>0</v>
      </c>
    </row>
    <row r="1403" spans="1:3" x14ac:dyDescent="0.25">
      <c r="A1403" s="2" t="s">
        <v>198</v>
      </c>
      <c r="B1403" s="671" t="str">
        <f t="shared" si="34"/>
        <v>Pokytis, kurio siekiama VPS priemone</v>
      </c>
      <c r="C1403" s="677">
        <f>'10'!V18</f>
        <v>0</v>
      </c>
    </row>
    <row r="1404" spans="1:3" ht="30" x14ac:dyDescent="0.25">
      <c r="A1404" s="2" t="s">
        <v>199</v>
      </c>
      <c r="B1404" s="509" t="str">
        <f t="shared" si="34"/>
        <v>Kaip priemonė prisidės prie horizontalaus tikslo d įgyvendinimo? (pildoma, jei taikoma)</v>
      </c>
      <c r="C1404" s="677">
        <f>'10'!V19</f>
        <v>0</v>
      </c>
    </row>
    <row r="1405" spans="1:3" ht="30" x14ac:dyDescent="0.25">
      <c r="A1405" s="2" t="s">
        <v>200</v>
      </c>
      <c r="B1405" s="509" t="str">
        <f t="shared" si="34"/>
        <v>Kaip priemonė prisidės prie horizontalaus tikslo e įgyvendinimo? (pildoma, jei taikoma)</v>
      </c>
      <c r="C1405" s="677">
        <f>'10'!V20</f>
        <v>0</v>
      </c>
    </row>
    <row r="1406" spans="1:3" ht="30" x14ac:dyDescent="0.25">
      <c r="A1406" s="2" t="s">
        <v>201</v>
      </c>
      <c r="B1406" s="509" t="str">
        <f t="shared" si="34"/>
        <v>Kaip priemonė prisidės prie horizontalaus tikslo f įgyvendinimo? (pildoma, jei taikoma)</v>
      </c>
      <c r="C1406" s="677">
        <f>'10'!V21</f>
        <v>0</v>
      </c>
    </row>
    <row r="1407" spans="1:3" ht="30" x14ac:dyDescent="0.25">
      <c r="A1407" s="2" t="s">
        <v>202</v>
      </c>
      <c r="B1407" s="509" t="str">
        <f t="shared" si="34"/>
        <v>Kaip priemonė prisidės prie horizontalaus tikslo i įgyvendinimo? (pildoma, jei taikoma)</v>
      </c>
      <c r="C1407" s="677">
        <f>'10'!V22</f>
        <v>0</v>
      </c>
    </row>
    <row r="1408" spans="1:3" ht="30" x14ac:dyDescent="0.25">
      <c r="A1408" s="2" t="s">
        <v>203</v>
      </c>
      <c r="B1408" s="675" t="str">
        <f t="shared" si="34"/>
        <v>B dalis. Pareiškėjų ir projektų tinkamumo sąlygos, projektų atrankos principai:</v>
      </c>
      <c r="C1408" s="676"/>
    </row>
    <row r="1409" spans="1:3" x14ac:dyDescent="0.25">
      <c r="A1409" s="2" t="s">
        <v>204</v>
      </c>
      <c r="B1409" s="509" t="str">
        <f t="shared" si="34"/>
        <v>Pagal priemonę remiamos veiklos</v>
      </c>
      <c r="C1409" s="677">
        <f>'10'!V24</f>
        <v>0</v>
      </c>
    </row>
    <row r="1410" spans="1:3" ht="30" x14ac:dyDescent="0.25">
      <c r="A1410" s="2" t="s">
        <v>205</v>
      </c>
      <c r="B1410" s="671" t="str">
        <f t="shared" si="34"/>
        <v>Tinkami pareiškėjai ir partneriai (jei taikomas reikalavimas projektus įgyvendinti su partneriais)</v>
      </c>
      <c r="C1410" s="677">
        <f>'10'!V25</f>
        <v>0</v>
      </c>
    </row>
    <row r="1411" spans="1:3" ht="30" x14ac:dyDescent="0.25">
      <c r="A1411" s="2" t="s">
        <v>206</v>
      </c>
      <c r="B1411" s="671" t="str">
        <f t="shared" si="34"/>
        <v>Priemonės tikslinė grupė (pildoma, jei nesutampa su tinkamais pareiškėjais ir (arba) partneriais)</v>
      </c>
      <c r="C1411" s="677">
        <f>'10'!V26</f>
        <v>0</v>
      </c>
    </row>
    <row r="1412" spans="1:3" x14ac:dyDescent="0.25">
      <c r="A1412" s="2" t="s">
        <v>725</v>
      </c>
      <c r="B1412" s="509" t="str">
        <f t="shared" si="34"/>
        <v>Tinkamumo sąlygos pareiškėjams ir projektams</v>
      </c>
      <c r="C1412" s="677">
        <f>'10'!V27</f>
        <v>0</v>
      </c>
    </row>
    <row r="1413" spans="1:3" x14ac:dyDescent="0.25">
      <c r="A1413" s="2" t="s">
        <v>726</v>
      </c>
      <c r="B1413" s="673" t="str">
        <f t="shared" si="34"/>
        <v>Projektų atrankos principai</v>
      </c>
      <c r="C1413" s="677">
        <f>'10'!V28</f>
        <v>0</v>
      </c>
    </row>
    <row r="1414" spans="1:3" x14ac:dyDescent="0.25">
      <c r="A1414" s="2" t="s">
        <v>727</v>
      </c>
      <c r="B1414" s="509" t="str">
        <f t="shared" si="34"/>
        <v>Planuojamų kvietimų teikti paraiškas skaičius</v>
      </c>
      <c r="C1414" s="670">
        <f>'10'!V29</f>
        <v>0</v>
      </c>
    </row>
    <row r="1415" spans="1:3" x14ac:dyDescent="0.25">
      <c r="A1415" s="2" t="s">
        <v>728</v>
      </c>
      <c r="B1415" s="651" t="str">
        <f t="shared" si="34"/>
        <v>C dalis. Paramos dydžiai:</v>
      </c>
      <c r="C1415" s="676"/>
    </row>
    <row r="1416" spans="1:3" x14ac:dyDescent="0.25">
      <c r="A1416" s="2" t="s">
        <v>729</v>
      </c>
      <c r="B1416" s="509" t="str">
        <f t="shared" si="34"/>
        <v>Didžiausia paramos suma vietos projektui, Eur</v>
      </c>
      <c r="C1416" s="677">
        <f>'10'!V31</f>
        <v>0</v>
      </c>
    </row>
    <row r="1417" spans="1:3" x14ac:dyDescent="0.25">
      <c r="A1417" s="2" t="s">
        <v>730</v>
      </c>
      <c r="B1417" s="509" t="str">
        <f t="shared" si="34"/>
        <v xml:space="preserve">Paramos lyginamoji dalis, proc. </v>
      </c>
      <c r="C1417" s="677">
        <f>'10'!V32</f>
        <v>0</v>
      </c>
    </row>
    <row r="1418" spans="1:3" x14ac:dyDescent="0.25">
      <c r="A1418" s="2" t="s">
        <v>731</v>
      </c>
      <c r="B1418" s="509" t="str">
        <f t="shared" si="34"/>
        <v>Planuojama paramos suma priemonei, Eur</v>
      </c>
      <c r="C1418" s="678">
        <f>'10'!V33</f>
        <v>0</v>
      </c>
    </row>
    <row r="1419" spans="1:3" x14ac:dyDescent="0.25">
      <c r="A1419" s="2" t="s">
        <v>732</v>
      </c>
      <c r="B1419" s="509" t="str">
        <f t="shared" si="34"/>
        <v>Planuojama paremti projektų (rodiklis L700)</v>
      </c>
      <c r="C1419" s="679">
        <f>'10'!V34</f>
        <v>0</v>
      </c>
    </row>
    <row r="1420" spans="1:3" x14ac:dyDescent="0.25">
      <c r="A1420" s="2" t="s">
        <v>733</v>
      </c>
      <c r="B1420" s="509" t="str">
        <f t="shared" si="34"/>
        <v>Paaiškinimas, kaip nustatyta rodiklio L700 reikšmė</v>
      </c>
      <c r="C1420" s="677">
        <f>'10'!V35</f>
        <v>0</v>
      </c>
    </row>
    <row r="1421" spans="1:3" ht="30" x14ac:dyDescent="0.25">
      <c r="A1421" s="2" t="s">
        <v>734</v>
      </c>
      <c r="B1421" s="651" t="str">
        <f t="shared" si="34"/>
        <v>D dalis. Priemonės indėlis į ES ir nacionalinių horizontaliųjų principų įgyvendinimą:</v>
      </c>
      <c r="C1421" s="676"/>
    </row>
    <row r="1422" spans="1:3" x14ac:dyDescent="0.25">
      <c r="A1422" s="2" t="s">
        <v>735</v>
      </c>
      <c r="B1422" s="680" t="str">
        <f t="shared" si="34"/>
        <v>Subregioninės vietovės principas:</v>
      </c>
      <c r="C1422" s="676"/>
    </row>
    <row r="1423" spans="1:3" ht="30" x14ac:dyDescent="0.25">
      <c r="A1423" s="2" t="s">
        <v>736</v>
      </c>
      <c r="B1423" s="509" t="str">
        <f t="shared" si="34"/>
        <v>Ar siekiama, kad pagal priemonę finansuojami projektai apimtų visas VVG teritorijos seniūnijas?</v>
      </c>
      <c r="C1423" s="672" t="str">
        <f>'10'!V38</f>
        <v>Ne</v>
      </c>
    </row>
    <row r="1424" spans="1:3" x14ac:dyDescent="0.25">
      <c r="A1424" s="2" t="s">
        <v>737</v>
      </c>
      <c r="B1424" s="509" t="str">
        <f t="shared" si="34"/>
        <v>Pasirinkimo pagrindimas</v>
      </c>
      <c r="C1424" s="677">
        <f>'10'!V39</f>
        <v>0</v>
      </c>
    </row>
    <row r="1425" spans="1:3" x14ac:dyDescent="0.25">
      <c r="A1425" s="2" t="s">
        <v>738</v>
      </c>
      <c r="B1425" s="680" t="str">
        <f t="shared" si="34"/>
        <v>Partnerystės principas:</v>
      </c>
      <c r="C1425" s="676"/>
    </row>
    <row r="1426" spans="1:3" ht="30" x14ac:dyDescent="0.25">
      <c r="A1426" s="2" t="s">
        <v>739</v>
      </c>
      <c r="B1426" s="509" t="str">
        <f t="shared" si="34"/>
        <v>Ar siekiama, kad pagal priemonę finansuojami projektai būtų vykdomi su partneriais?</v>
      </c>
      <c r="C1426" s="672" t="str">
        <f>'10'!V41</f>
        <v>Ne</v>
      </c>
    </row>
    <row r="1427" spans="1:3" x14ac:dyDescent="0.25">
      <c r="A1427" s="2" t="s">
        <v>740</v>
      </c>
      <c r="B1427" s="509" t="str">
        <f t="shared" si="34"/>
        <v>Pasirinkimo pagrindimas</v>
      </c>
      <c r="C1427" s="677">
        <f>'10'!V42</f>
        <v>0</v>
      </c>
    </row>
    <row r="1428" spans="1:3" x14ac:dyDescent="0.25">
      <c r="A1428" s="2" t="s">
        <v>741</v>
      </c>
      <c r="B1428" s="680" t="str">
        <f t="shared" si="34"/>
        <v>Inovacijų principas:</v>
      </c>
      <c r="C1428" s="676"/>
    </row>
    <row r="1429" spans="1:3" ht="30" x14ac:dyDescent="0.25">
      <c r="A1429" s="2" t="s">
        <v>742</v>
      </c>
      <c r="B1429" s="509" t="str">
        <f t="shared" si="34"/>
        <v>Ar siekiama, kad pagal priemonę finansuojami projektai būtų skirti inovacijoms vietos lygiu diegti?</v>
      </c>
      <c r="C1429" s="672" t="str">
        <f>'10'!V44</f>
        <v>Ne</v>
      </c>
    </row>
    <row r="1430" spans="1:3" x14ac:dyDescent="0.25">
      <c r="A1430" s="2" t="s">
        <v>743</v>
      </c>
      <c r="B1430" s="509" t="str">
        <f t="shared" si="34"/>
        <v>Pasirinkimo pagrindimas</v>
      </c>
      <c r="C1430" s="677">
        <f>'10'!V45</f>
        <v>0</v>
      </c>
    </row>
    <row r="1431" spans="1:3" ht="30" x14ac:dyDescent="0.25">
      <c r="A1431" s="2" t="s">
        <v>744</v>
      </c>
      <c r="B1431" s="509" t="str">
        <f t="shared" si="34"/>
        <v>Planuojama paremti projektų, skirtų inovacijoms vietos lygiu diegti (rodiklis L710)</v>
      </c>
      <c r="C1431" s="679">
        <f>'10'!V46</f>
        <v>0</v>
      </c>
    </row>
    <row r="1432" spans="1:3" x14ac:dyDescent="0.25">
      <c r="A1432" s="2" t="s">
        <v>745</v>
      </c>
      <c r="B1432" s="680" t="str">
        <f t="shared" si="34"/>
        <v>Lyčių lygybė ir nediskriminavimas:</v>
      </c>
      <c r="C1432" s="676"/>
    </row>
    <row r="1433" spans="1:3" ht="30" x14ac:dyDescent="0.25">
      <c r="A1433" s="2" t="s">
        <v>746</v>
      </c>
      <c r="B1433" s="509" t="str">
        <f t="shared" si="34"/>
        <v>Ar pagal priemonę finansuojami projektai, skirti lyčių lygybei ir nediskriminavimui?</v>
      </c>
      <c r="C1433" s="672" t="str">
        <f>'10'!V48</f>
        <v>Ne</v>
      </c>
    </row>
    <row r="1434" spans="1:3" x14ac:dyDescent="0.25">
      <c r="A1434" s="2" t="s">
        <v>747</v>
      </c>
      <c r="B1434" s="509" t="str">
        <f t="shared" si="34"/>
        <v>Pasirinkimo pagrindimas (jei taip, kaip bus užtikrinta)</v>
      </c>
      <c r="C1434" s="677">
        <f>'10'!V49</f>
        <v>0</v>
      </c>
    </row>
    <row r="1435" spans="1:3" x14ac:dyDescent="0.25">
      <c r="A1435" s="2" t="s">
        <v>748</v>
      </c>
      <c r="B1435" s="680" t="str">
        <f t="shared" si="34"/>
        <v>Jaunimas:</v>
      </c>
      <c r="C1435" s="676"/>
    </row>
    <row r="1436" spans="1:3" ht="30" x14ac:dyDescent="0.25">
      <c r="A1436" s="2" t="s">
        <v>749</v>
      </c>
      <c r="B1436" s="509" t="str">
        <f t="shared" si="34"/>
        <v>Ar pagal priemonę finansuojami projektai, skirti jaunimui?</v>
      </c>
      <c r="C1436" s="672" t="str">
        <f>'10'!V51</f>
        <v>Ne</v>
      </c>
    </row>
    <row r="1437" spans="1:3" x14ac:dyDescent="0.25">
      <c r="A1437" s="2" t="s">
        <v>750</v>
      </c>
      <c r="B1437" s="509" t="str">
        <f t="shared" si="34"/>
        <v>Pasirinkimo pagrindimas (jei taip, kaip bus užtikrinta)</v>
      </c>
      <c r="C1437" s="677">
        <f>'10'!V52</f>
        <v>0</v>
      </c>
    </row>
    <row r="1438" spans="1:3" x14ac:dyDescent="0.25">
      <c r="A1438" s="2" t="s">
        <v>751</v>
      </c>
      <c r="B1438" s="675" t="str">
        <f t="shared" si="34"/>
        <v>E dalis. Priemonės rezultato rodikliai:</v>
      </c>
      <c r="C1438" s="676"/>
    </row>
    <row r="1439" spans="1:3" x14ac:dyDescent="0.25">
      <c r="A1439" s="2" t="s">
        <v>752</v>
      </c>
      <c r="B1439" s="680" t="str">
        <f t="shared" si="34"/>
        <v>SP rezultato rodiklių taikymas priemonei:</v>
      </c>
      <c r="C1439" s="676"/>
    </row>
    <row r="1440" spans="1:3" x14ac:dyDescent="0.25">
      <c r="A1440" s="2" t="s">
        <v>753</v>
      </c>
      <c r="B1440" s="681" t="str">
        <f t="shared" si="34"/>
        <v>R.3</v>
      </c>
      <c r="C1440" s="687" t="str">
        <f>'10'!V55</f>
        <v>Ne</v>
      </c>
    </row>
    <row r="1441" spans="1:3" x14ac:dyDescent="0.25">
      <c r="A1441" s="2" t="s">
        <v>754</v>
      </c>
      <c r="B1441" s="681" t="str">
        <f t="shared" si="34"/>
        <v>R.37</v>
      </c>
      <c r="C1441" s="687" t="str">
        <f>'10'!V56</f>
        <v>Ne</v>
      </c>
    </row>
    <row r="1442" spans="1:3" x14ac:dyDescent="0.25">
      <c r="A1442" s="2" t="s">
        <v>755</v>
      </c>
      <c r="B1442" s="681" t="str">
        <f t="shared" si="34"/>
        <v>R.39</v>
      </c>
      <c r="C1442" s="687" t="str">
        <f>'10'!V57</f>
        <v>Ne</v>
      </c>
    </row>
    <row r="1443" spans="1:3" x14ac:dyDescent="0.25">
      <c r="A1443" s="2" t="s">
        <v>756</v>
      </c>
      <c r="B1443" s="681" t="str">
        <f t="shared" si="34"/>
        <v>R.41</v>
      </c>
      <c r="C1443" s="687" t="str">
        <f>'10'!V58</f>
        <v>Ne</v>
      </c>
    </row>
    <row r="1444" spans="1:3" x14ac:dyDescent="0.25">
      <c r="A1444" s="2" t="s">
        <v>757</v>
      </c>
      <c r="B1444" s="681" t="str">
        <f t="shared" si="34"/>
        <v>R.42</v>
      </c>
      <c r="C1444" s="687" t="str">
        <f>'10'!V59</f>
        <v>Ne</v>
      </c>
    </row>
    <row r="1445" spans="1:3" x14ac:dyDescent="0.25">
      <c r="A1445" s="2" t="s">
        <v>758</v>
      </c>
      <c r="B1445" s="680" t="str">
        <f t="shared" si="34"/>
        <v>VPS rodiklių taikymas priemonei:</v>
      </c>
      <c r="C1445" s="688"/>
    </row>
    <row r="1446" spans="1:3" x14ac:dyDescent="0.25">
      <c r="A1446" s="2" t="s">
        <v>759</v>
      </c>
      <c r="B1446" s="681" t="str">
        <f t="shared" si="34"/>
        <v>RASE-P.1</v>
      </c>
      <c r="C1446" s="687" t="str">
        <f>'10'!V61</f>
        <v>Ne</v>
      </c>
    </row>
    <row r="1447" spans="1:3" x14ac:dyDescent="0.25">
      <c r="A1447" s="2" t="s">
        <v>760</v>
      </c>
      <c r="B1447" s="681" t="str">
        <f t="shared" si="34"/>
        <v>RASE-P.2</v>
      </c>
      <c r="C1447" s="687" t="str">
        <f>'10'!V62</f>
        <v>Ne</v>
      </c>
    </row>
    <row r="1448" spans="1:3" x14ac:dyDescent="0.25">
      <c r="A1448" s="2" t="s">
        <v>761</v>
      </c>
      <c r="B1448" s="681" t="str">
        <f t="shared" si="34"/>
        <v>RASE-P.3</v>
      </c>
      <c r="C1448" s="687" t="str">
        <f>'10'!V63</f>
        <v>Ne</v>
      </c>
    </row>
    <row r="1449" spans="1:3" x14ac:dyDescent="0.25">
      <c r="A1449" s="2" t="s">
        <v>762</v>
      </c>
      <c r="B1449" s="681" t="str">
        <f t="shared" si="34"/>
        <v>RASE-P.4</v>
      </c>
      <c r="C1449" s="687" t="str">
        <f>'10'!V64</f>
        <v>Ne</v>
      </c>
    </row>
    <row r="1450" spans="1:3" x14ac:dyDescent="0.25">
      <c r="A1450" s="2" t="s">
        <v>763</v>
      </c>
      <c r="B1450" s="681" t="str">
        <f t="shared" si="34"/>
        <v>RASE-P.5</v>
      </c>
      <c r="C1450" s="687" t="str">
        <f>'10'!V65</f>
        <v>Ne</v>
      </c>
    </row>
    <row r="1451" spans="1:3" x14ac:dyDescent="0.25">
      <c r="A1451" s="2" t="s">
        <v>764</v>
      </c>
      <c r="B1451" s="681" t="str">
        <f t="shared" si="34"/>
        <v>RASE-P.6</v>
      </c>
      <c r="C1451" s="687" t="str">
        <f>'10'!V66</f>
        <v>Ne</v>
      </c>
    </row>
    <row r="1452" spans="1:3" x14ac:dyDescent="0.25">
      <c r="A1452" s="2" t="s">
        <v>765</v>
      </c>
      <c r="B1452" s="681" t="str">
        <f t="shared" si="34"/>
        <v>RASE-P.7</v>
      </c>
      <c r="C1452" s="687" t="str">
        <f>'10'!V67</f>
        <v>Ne</v>
      </c>
    </row>
    <row r="1453" spans="1:3" x14ac:dyDescent="0.25">
      <c r="A1453" s="2" t="s">
        <v>766</v>
      </c>
      <c r="B1453" s="681" t="str">
        <f t="shared" si="34"/>
        <v>RASE-P.8</v>
      </c>
      <c r="C1453" s="687" t="str">
        <f>'10'!V68</f>
        <v>Ne</v>
      </c>
    </row>
    <row r="1454" spans="1:3" x14ac:dyDescent="0.25">
      <c r="A1454" s="2" t="s">
        <v>767</v>
      </c>
      <c r="B1454" s="681" t="str">
        <f t="shared" si="34"/>
        <v>RASE-P.9</v>
      </c>
      <c r="C1454" s="687" t="str">
        <f>'10'!V69</f>
        <v>Ne</v>
      </c>
    </row>
    <row r="1455" spans="1:3" x14ac:dyDescent="0.25">
      <c r="A1455" s="2" t="s">
        <v>768</v>
      </c>
      <c r="B1455" s="683" t="str">
        <f t="shared" si="34"/>
        <v>RASE-P.10</v>
      </c>
      <c r="C1455" s="689" t="str">
        <f>'10'!V70</f>
        <v>Ne</v>
      </c>
    </row>
    <row r="1456" spans="1:3" x14ac:dyDescent="0.25">
      <c r="A1456" s="2" t="s">
        <v>769</v>
      </c>
      <c r="B1456" s="675" t="str">
        <f t="shared" si="34"/>
        <v>F dalis. Pagal priemonę remiamų projektų pobūdis:</v>
      </c>
      <c r="C1456" s="676"/>
    </row>
    <row r="1457" spans="1:3" x14ac:dyDescent="0.25">
      <c r="A1457" s="2" t="s">
        <v>770</v>
      </c>
      <c r="B1457" s="671" t="str">
        <f t="shared" ref="B1457:B1466" si="35">B1380</f>
        <v>Remiami pelno projektai</v>
      </c>
      <c r="C1457" s="672" t="str">
        <f>'10'!V72</f>
        <v>Ne</v>
      </c>
    </row>
    <row r="1458" spans="1:3" ht="60" x14ac:dyDescent="0.25">
      <c r="A1458" s="2" t="s">
        <v>771</v>
      </c>
      <c r="B1458" s="673" t="str">
        <f t="shared" si="35"/>
        <v>Remiami projektai, susiję su žinių perdavimu, įskaitant konsultacijas, mokymą ir keitimąsi žiniomis apie tvarią, ekonominę, socialinę, aplinką ir klimatą tausojančią veiklą (aktualu rodikliui L801)</v>
      </c>
      <c r="C1458" s="672" t="str">
        <f>'10'!V73</f>
        <v>Ne</v>
      </c>
    </row>
    <row r="1459" spans="1:3" ht="75" x14ac:dyDescent="0.25">
      <c r="A1459" s="2" t="s">
        <v>772</v>
      </c>
      <c r="B1459" s="673" t="str">
        <f t="shared" si="35"/>
        <v>Remiami projektai, susiję su gamintojų organizacijomis, vietinėmis rinkomis, trumpomis tiekimo grandinėmis ir kokybės schemomis, įskaitant paramą investicijoms, rinkodaros veiklą ir kt. (aktualu rodikliui L802)</v>
      </c>
      <c r="C1459" s="672" t="str">
        <f>'10'!V74</f>
        <v>Ne</v>
      </c>
    </row>
    <row r="1460" spans="1:3" ht="45" x14ac:dyDescent="0.25">
      <c r="A1460" s="2" t="s">
        <v>773</v>
      </c>
      <c r="B1460" s="673" t="str">
        <f t="shared" si="35"/>
        <v>Remiami projektai, susiję su atsinaujinančios energijos gamybos pajėgumais, įskaitant biologinę (aktualu rodikliui L803)</v>
      </c>
      <c r="C1460" s="672" t="str">
        <f>'10'!V75</f>
        <v>Ne</v>
      </c>
    </row>
    <row r="1461" spans="1:3" ht="60" x14ac:dyDescent="0.25">
      <c r="A1461" s="2" t="s">
        <v>774</v>
      </c>
      <c r="B1461" s="673" t="str">
        <f t="shared" si="35"/>
        <v>Remiami projektai, prisidedantys prie aplinkos tvarumo, klimato kaitos švelninimo bei prisitaikymo prie jos tikslų įgyvendinimo kaimo vietovėse (aktualu rodikliui L804)</v>
      </c>
      <c r="C1461" s="672" t="str">
        <f>'10'!V76</f>
        <v>Ne</v>
      </c>
    </row>
    <row r="1462" spans="1:3" ht="30" x14ac:dyDescent="0.25">
      <c r="A1462" s="2" t="s">
        <v>775</v>
      </c>
      <c r="B1462" s="673" t="str">
        <f t="shared" si="35"/>
        <v>Remiami projektai, kurie kuria darbo vietas (aktualu rodikliui L805)</v>
      </c>
      <c r="C1462" s="672" t="str">
        <f>'10'!V77</f>
        <v>Ne</v>
      </c>
    </row>
    <row r="1463" spans="1:3" ht="30" x14ac:dyDescent="0.25">
      <c r="A1463" s="2" t="s">
        <v>776</v>
      </c>
      <c r="B1463" s="673" t="str">
        <f t="shared" si="35"/>
        <v>Remiami kaimo verslų, įskaitant bioekonomiką, projektai (aktualu rodikliui L 806)</v>
      </c>
      <c r="C1463" s="672" t="str">
        <f>'10'!V78</f>
        <v>Ne</v>
      </c>
    </row>
    <row r="1464" spans="1:3" ht="30" x14ac:dyDescent="0.25">
      <c r="A1464" s="2" t="s">
        <v>777</v>
      </c>
      <c r="B1464" s="673" t="str">
        <f t="shared" si="35"/>
        <v>Remiami projektai, susiję su sumanių kaimų strategijomis (aktualu rodikliui L807)</v>
      </c>
      <c r="C1464" s="672" t="str">
        <f>'10'!V79</f>
        <v>Ne</v>
      </c>
    </row>
    <row r="1465" spans="1:3" ht="30" x14ac:dyDescent="0.25">
      <c r="A1465" s="2" t="s">
        <v>778</v>
      </c>
      <c r="B1465" s="673" t="str">
        <f t="shared" si="35"/>
        <v>Remiami projektai, gerinantys paslaugų prieinamumą ir infrastruktūrą (aktualu rodikliui L808)</v>
      </c>
      <c r="C1465" s="672" t="str">
        <f>'10'!V80</f>
        <v>Ne</v>
      </c>
    </row>
    <row r="1466" spans="1:3" ht="30" x14ac:dyDescent="0.25">
      <c r="A1466" s="2" t="s">
        <v>779</v>
      </c>
      <c r="B1466" s="673" t="str">
        <f t="shared" si="35"/>
        <v>Remiami socialinės įtraukties projektai (aktualu rodikliui L809)</v>
      </c>
      <c r="C1466" s="672" t="str">
        <f>'10'!V81</f>
        <v>Ne</v>
      </c>
    </row>
    <row r="1467" spans="1:3" x14ac:dyDescent="0.25">
      <c r="B1467" s="649"/>
      <c r="C1467" s="685"/>
    </row>
    <row r="1468" spans="1:3" x14ac:dyDescent="0.25">
      <c r="A1468" s="1"/>
      <c r="B1468" s="362"/>
      <c r="C1468" s="686" t="str">
        <f>'10'!W6</f>
        <v>20 priemonė</v>
      </c>
    </row>
    <row r="1469" spans="1:3" x14ac:dyDescent="0.25">
      <c r="A1469" s="2" t="s">
        <v>188</v>
      </c>
      <c r="B1469" s="509" t="str">
        <f>B1392</f>
        <v>Priemonės pavadinimas</v>
      </c>
      <c r="C1469" s="670">
        <f>'10'!W7</f>
        <v>0</v>
      </c>
    </row>
    <row r="1470" spans="1:3" x14ac:dyDescent="0.25">
      <c r="A1470" s="2" t="s">
        <v>189</v>
      </c>
      <c r="B1470" s="671" t="str">
        <f t="shared" ref="B1470:B1533" si="36">B1393</f>
        <v>Priemonės rūšis</v>
      </c>
      <c r="C1470" s="670">
        <f>'10'!W8</f>
        <v>0</v>
      </c>
    </row>
    <row r="1471" spans="1:3" ht="30" x14ac:dyDescent="0.25">
      <c r="A1471" s="2" t="s">
        <v>190</v>
      </c>
      <c r="B1471" s="671" t="str">
        <f t="shared" si="36"/>
        <v>VVG teritorijos poreikių, kuriuos tenkina priemonė, skaičius</v>
      </c>
      <c r="C1471" s="670">
        <f>'10'!W9</f>
        <v>0</v>
      </c>
    </row>
    <row r="1472" spans="1:3" x14ac:dyDescent="0.25">
      <c r="A1472" s="2" t="s">
        <v>191</v>
      </c>
      <c r="B1472" s="671" t="str">
        <f t="shared" si="36"/>
        <v>BŽŪP tikslų, kuriuos įgyvendina priemonė, skaičius</v>
      </c>
      <c r="C1472" s="670">
        <f>'10'!W10</f>
        <v>0</v>
      </c>
    </row>
    <row r="1473" spans="1:3" x14ac:dyDescent="0.25">
      <c r="A1473" s="2" t="s">
        <v>192</v>
      </c>
      <c r="B1473" s="671" t="str">
        <f t="shared" si="36"/>
        <v>Pagrindinis BŽŪP tikslas, kurį įgyvendina VPS priemonė</v>
      </c>
      <c r="C1473" s="672" t="str">
        <f>'10'!W11</f>
        <v>Pasirinkite</v>
      </c>
    </row>
    <row r="1474" spans="1:3" ht="30" x14ac:dyDescent="0.25">
      <c r="A1474" s="2" t="s">
        <v>193</v>
      </c>
      <c r="B1474" s="673" t="str">
        <f t="shared" si="36"/>
        <v>Ar priemonė prisideda prie 4 konkretaus BŽŪP tikslo? (tikslas nurodytas 5 lape)</v>
      </c>
      <c r="C1474" s="672" t="str">
        <f>'10'!W12</f>
        <v>Ne</v>
      </c>
    </row>
    <row r="1475" spans="1:3" ht="30" x14ac:dyDescent="0.25">
      <c r="A1475" s="2" t="s">
        <v>194</v>
      </c>
      <c r="B1475" s="673" t="str">
        <f t="shared" si="36"/>
        <v>Ar priemonė prisideda prie 5 konkretaus BŽŪP tikslo? (tikslas nurodytas 5 lape)</v>
      </c>
      <c r="C1475" s="672" t="str">
        <f>'10'!W13</f>
        <v>Ne</v>
      </c>
    </row>
    <row r="1476" spans="1:3" ht="30" x14ac:dyDescent="0.25">
      <c r="A1476" s="2" t="s">
        <v>195</v>
      </c>
      <c r="B1476" s="673" t="str">
        <f t="shared" si="36"/>
        <v>Ar priemonė prisideda prie 6 konkretaus BŽŪP tikslo? (tikslas nurodytas 5 lape)</v>
      </c>
      <c r="C1476" s="672" t="str">
        <f>'10'!W14</f>
        <v>Ne</v>
      </c>
    </row>
    <row r="1477" spans="1:3" ht="30" x14ac:dyDescent="0.25">
      <c r="A1477" s="2" t="s">
        <v>196</v>
      </c>
      <c r="B1477" s="673" t="str">
        <f t="shared" si="36"/>
        <v>Ar priemonė prisideda prie 9 konkretaus BŽŪP tikslo? (tikslas nurodytas 5 lape)</v>
      </c>
      <c r="C1477" s="672" t="str">
        <f>'10'!W15</f>
        <v>Ne</v>
      </c>
    </row>
    <row r="1478" spans="1:3" x14ac:dyDescent="0.25">
      <c r="A1478" s="2" t="s">
        <v>94</v>
      </c>
      <c r="B1478" s="675" t="str">
        <f t="shared" si="36"/>
        <v>A dalis. Priemonės intervencijos logika:</v>
      </c>
      <c r="C1478" s="676"/>
    </row>
    <row r="1479" spans="1:3" ht="45" x14ac:dyDescent="0.25">
      <c r="A1479" s="2" t="s">
        <v>197</v>
      </c>
      <c r="B1479" s="673" t="str">
        <f t="shared" si="36"/>
        <v>Priemonės tikslas, ryšys su pagrindiniu BŽŪP tikslu ir VVG teritorijos poreikiais (problemomis ir (arba) potencialu), ryšys su VPS tema (jei taikoma)</v>
      </c>
      <c r="C1479" s="677">
        <f>'10'!W17</f>
        <v>0</v>
      </c>
    </row>
    <row r="1480" spans="1:3" x14ac:dyDescent="0.25">
      <c r="A1480" s="2" t="s">
        <v>198</v>
      </c>
      <c r="B1480" s="671" t="str">
        <f t="shared" si="36"/>
        <v>Pokytis, kurio siekiama VPS priemone</v>
      </c>
      <c r="C1480" s="677">
        <f>'10'!W18</f>
        <v>0</v>
      </c>
    </row>
    <row r="1481" spans="1:3" ht="30" x14ac:dyDescent="0.25">
      <c r="A1481" s="2" t="s">
        <v>199</v>
      </c>
      <c r="B1481" s="509" t="str">
        <f t="shared" si="36"/>
        <v>Kaip priemonė prisidės prie horizontalaus tikslo d įgyvendinimo? (pildoma, jei taikoma)</v>
      </c>
      <c r="C1481" s="677">
        <f>'10'!W19</f>
        <v>0</v>
      </c>
    </row>
    <row r="1482" spans="1:3" ht="30" x14ac:dyDescent="0.25">
      <c r="A1482" s="2" t="s">
        <v>200</v>
      </c>
      <c r="B1482" s="509" t="str">
        <f t="shared" si="36"/>
        <v>Kaip priemonė prisidės prie horizontalaus tikslo e įgyvendinimo? (pildoma, jei taikoma)</v>
      </c>
      <c r="C1482" s="677">
        <f>'10'!W20</f>
        <v>0</v>
      </c>
    </row>
    <row r="1483" spans="1:3" ht="30" x14ac:dyDescent="0.25">
      <c r="A1483" s="2" t="s">
        <v>201</v>
      </c>
      <c r="B1483" s="509" t="str">
        <f t="shared" si="36"/>
        <v>Kaip priemonė prisidės prie horizontalaus tikslo f įgyvendinimo? (pildoma, jei taikoma)</v>
      </c>
      <c r="C1483" s="677">
        <f>'10'!W21</f>
        <v>0</v>
      </c>
    </row>
    <row r="1484" spans="1:3" ht="30" x14ac:dyDescent="0.25">
      <c r="A1484" s="2" t="s">
        <v>202</v>
      </c>
      <c r="B1484" s="509" t="str">
        <f t="shared" si="36"/>
        <v>Kaip priemonė prisidės prie horizontalaus tikslo i įgyvendinimo? (pildoma, jei taikoma)</v>
      </c>
      <c r="C1484" s="677">
        <f>'10'!W22</f>
        <v>0</v>
      </c>
    </row>
    <row r="1485" spans="1:3" ht="30" x14ac:dyDescent="0.25">
      <c r="A1485" s="2" t="s">
        <v>203</v>
      </c>
      <c r="B1485" s="675" t="str">
        <f t="shared" si="36"/>
        <v>B dalis. Pareiškėjų ir projektų tinkamumo sąlygos, projektų atrankos principai:</v>
      </c>
      <c r="C1485" s="676"/>
    </row>
    <row r="1486" spans="1:3" x14ac:dyDescent="0.25">
      <c r="A1486" s="2" t="s">
        <v>204</v>
      </c>
      <c r="B1486" s="509" t="str">
        <f t="shared" si="36"/>
        <v>Pagal priemonę remiamos veiklos</v>
      </c>
      <c r="C1486" s="677">
        <f>'10'!W24</f>
        <v>0</v>
      </c>
    </row>
    <row r="1487" spans="1:3" ht="30" x14ac:dyDescent="0.25">
      <c r="A1487" s="2" t="s">
        <v>205</v>
      </c>
      <c r="B1487" s="671" t="str">
        <f t="shared" si="36"/>
        <v>Tinkami pareiškėjai ir partneriai (jei taikomas reikalavimas projektus įgyvendinti su partneriais)</v>
      </c>
      <c r="C1487" s="677">
        <f>'10'!W25</f>
        <v>0</v>
      </c>
    </row>
    <row r="1488" spans="1:3" ht="30" x14ac:dyDescent="0.25">
      <c r="A1488" s="2" t="s">
        <v>206</v>
      </c>
      <c r="B1488" s="671" t="str">
        <f t="shared" si="36"/>
        <v>Priemonės tikslinė grupė (pildoma, jei nesutampa su tinkamais pareiškėjais ir (arba) partneriais)</v>
      </c>
      <c r="C1488" s="677">
        <f>'10'!W26</f>
        <v>0</v>
      </c>
    </row>
    <row r="1489" spans="1:3" x14ac:dyDescent="0.25">
      <c r="A1489" s="2" t="s">
        <v>725</v>
      </c>
      <c r="B1489" s="509" t="str">
        <f t="shared" si="36"/>
        <v>Tinkamumo sąlygos pareiškėjams ir projektams</v>
      </c>
      <c r="C1489" s="677">
        <f>'10'!W27</f>
        <v>0</v>
      </c>
    </row>
    <row r="1490" spans="1:3" x14ac:dyDescent="0.25">
      <c r="A1490" s="2" t="s">
        <v>726</v>
      </c>
      <c r="B1490" s="673" t="str">
        <f t="shared" si="36"/>
        <v>Projektų atrankos principai</v>
      </c>
      <c r="C1490" s="677">
        <f>'10'!W28</f>
        <v>0</v>
      </c>
    </row>
    <row r="1491" spans="1:3" x14ac:dyDescent="0.25">
      <c r="A1491" s="2" t="s">
        <v>727</v>
      </c>
      <c r="B1491" s="509" t="str">
        <f t="shared" si="36"/>
        <v>Planuojamų kvietimų teikti paraiškas skaičius</v>
      </c>
      <c r="C1491" s="670">
        <f>'10'!W29</f>
        <v>0</v>
      </c>
    </row>
    <row r="1492" spans="1:3" x14ac:dyDescent="0.25">
      <c r="A1492" s="2" t="s">
        <v>728</v>
      </c>
      <c r="B1492" s="651" t="str">
        <f t="shared" si="36"/>
        <v>C dalis. Paramos dydžiai:</v>
      </c>
      <c r="C1492" s="676"/>
    </row>
    <row r="1493" spans="1:3" x14ac:dyDescent="0.25">
      <c r="A1493" s="2" t="s">
        <v>729</v>
      </c>
      <c r="B1493" s="509" t="str">
        <f t="shared" si="36"/>
        <v>Didžiausia paramos suma vietos projektui, Eur</v>
      </c>
      <c r="C1493" s="677">
        <f>'10'!W31</f>
        <v>0</v>
      </c>
    </row>
    <row r="1494" spans="1:3" x14ac:dyDescent="0.25">
      <c r="A1494" s="2" t="s">
        <v>730</v>
      </c>
      <c r="B1494" s="509" t="str">
        <f t="shared" si="36"/>
        <v xml:space="preserve">Paramos lyginamoji dalis, proc. </v>
      </c>
      <c r="C1494" s="677">
        <f>'10'!W32</f>
        <v>0</v>
      </c>
    </row>
    <row r="1495" spans="1:3" x14ac:dyDescent="0.25">
      <c r="A1495" s="2" t="s">
        <v>731</v>
      </c>
      <c r="B1495" s="509" t="str">
        <f t="shared" si="36"/>
        <v>Planuojama paramos suma priemonei, Eur</v>
      </c>
      <c r="C1495" s="678">
        <f>'10'!W33</f>
        <v>0</v>
      </c>
    </row>
    <row r="1496" spans="1:3" x14ac:dyDescent="0.25">
      <c r="A1496" s="2" t="s">
        <v>732</v>
      </c>
      <c r="B1496" s="509" t="str">
        <f t="shared" si="36"/>
        <v>Planuojama paremti projektų (rodiklis L700)</v>
      </c>
      <c r="C1496" s="679">
        <f>'10'!W34</f>
        <v>0</v>
      </c>
    </row>
    <row r="1497" spans="1:3" x14ac:dyDescent="0.25">
      <c r="A1497" s="2" t="s">
        <v>733</v>
      </c>
      <c r="B1497" s="509" t="str">
        <f t="shared" si="36"/>
        <v>Paaiškinimas, kaip nustatyta rodiklio L700 reikšmė</v>
      </c>
      <c r="C1497" s="677">
        <f>'10'!W35</f>
        <v>0</v>
      </c>
    </row>
    <row r="1498" spans="1:3" ht="30" x14ac:dyDescent="0.25">
      <c r="A1498" s="2" t="s">
        <v>734</v>
      </c>
      <c r="B1498" s="651" t="str">
        <f t="shared" si="36"/>
        <v>D dalis. Priemonės indėlis į ES ir nacionalinių horizontaliųjų principų įgyvendinimą:</v>
      </c>
      <c r="C1498" s="676"/>
    </row>
    <row r="1499" spans="1:3" x14ac:dyDescent="0.25">
      <c r="A1499" s="2" t="s">
        <v>735</v>
      </c>
      <c r="B1499" s="680" t="str">
        <f t="shared" si="36"/>
        <v>Subregioninės vietovės principas:</v>
      </c>
      <c r="C1499" s="676"/>
    </row>
    <row r="1500" spans="1:3" ht="30" x14ac:dyDescent="0.25">
      <c r="A1500" s="2" t="s">
        <v>736</v>
      </c>
      <c r="B1500" s="509" t="str">
        <f t="shared" si="36"/>
        <v>Ar siekiama, kad pagal priemonę finansuojami projektai apimtų visas VVG teritorijos seniūnijas?</v>
      </c>
      <c r="C1500" s="672" t="str">
        <f>'10'!W38</f>
        <v>Ne</v>
      </c>
    </row>
    <row r="1501" spans="1:3" x14ac:dyDescent="0.25">
      <c r="A1501" s="2" t="s">
        <v>737</v>
      </c>
      <c r="B1501" s="509" t="str">
        <f t="shared" si="36"/>
        <v>Pasirinkimo pagrindimas</v>
      </c>
      <c r="C1501" s="677">
        <f>'10'!W39</f>
        <v>0</v>
      </c>
    </row>
    <row r="1502" spans="1:3" x14ac:dyDescent="0.25">
      <c r="A1502" s="2" t="s">
        <v>738</v>
      </c>
      <c r="B1502" s="680" t="str">
        <f t="shared" si="36"/>
        <v>Partnerystės principas:</v>
      </c>
      <c r="C1502" s="676"/>
    </row>
    <row r="1503" spans="1:3" ht="30" x14ac:dyDescent="0.25">
      <c r="A1503" s="2" t="s">
        <v>739</v>
      </c>
      <c r="B1503" s="509" t="str">
        <f t="shared" si="36"/>
        <v>Ar siekiama, kad pagal priemonę finansuojami projektai būtų vykdomi su partneriais?</v>
      </c>
      <c r="C1503" s="672" t="str">
        <f>'10'!W41</f>
        <v>Ne</v>
      </c>
    </row>
    <row r="1504" spans="1:3" x14ac:dyDescent="0.25">
      <c r="A1504" s="2" t="s">
        <v>740</v>
      </c>
      <c r="B1504" s="509" t="str">
        <f t="shared" si="36"/>
        <v>Pasirinkimo pagrindimas</v>
      </c>
      <c r="C1504" s="677">
        <f>'10'!W42</f>
        <v>0</v>
      </c>
    </row>
    <row r="1505" spans="1:3" x14ac:dyDescent="0.25">
      <c r="A1505" s="2" t="s">
        <v>741</v>
      </c>
      <c r="B1505" s="680" t="str">
        <f t="shared" si="36"/>
        <v>Inovacijų principas:</v>
      </c>
      <c r="C1505" s="676"/>
    </row>
    <row r="1506" spans="1:3" ht="30" x14ac:dyDescent="0.25">
      <c r="A1506" s="2" t="s">
        <v>742</v>
      </c>
      <c r="B1506" s="509" t="str">
        <f t="shared" si="36"/>
        <v>Ar siekiama, kad pagal priemonę finansuojami projektai būtų skirti inovacijoms vietos lygiu diegti?</v>
      </c>
      <c r="C1506" s="672" t="str">
        <f>'10'!W44</f>
        <v>Ne</v>
      </c>
    </row>
    <row r="1507" spans="1:3" x14ac:dyDescent="0.25">
      <c r="A1507" s="2" t="s">
        <v>743</v>
      </c>
      <c r="B1507" s="509" t="str">
        <f t="shared" si="36"/>
        <v>Pasirinkimo pagrindimas</v>
      </c>
      <c r="C1507" s="677">
        <f>'10'!W45</f>
        <v>0</v>
      </c>
    </row>
    <row r="1508" spans="1:3" ht="30" x14ac:dyDescent="0.25">
      <c r="A1508" s="2" t="s">
        <v>744</v>
      </c>
      <c r="B1508" s="509" t="str">
        <f t="shared" si="36"/>
        <v>Planuojama paremti projektų, skirtų inovacijoms vietos lygiu diegti (rodiklis L710)</v>
      </c>
      <c r="C1508" s="679">
        <f>'10'!W46</f>
        <v>0</v>
      </c>
    </row>
    <row r="1509" spans="1:3" x14ac:dyDescent="0.25">
      <c r="A1509" s="2" t="s">
        <v>745</v>
      </c>
      <c r="B1509" s="680" t="str">
        <f t="shared" si="36"/>
        <v>Lyčių lygybė ir nediskriminavimas:</v>
      </c>
      <c r="C1509" s="676"/>
    </row>
    <row r="1510" spans="1:3" ht="30" x14ac:dyDescent="0.25">
      <c r="A1510" s="2" t="s">
        <v>746</v>
      </c>
      <c r="B1510" s="509" t="str">
        <f t="shared" si="36"/>
        <v>Ar pagal priemonę finansuojami projektai, skirti lyčių lygybei ir nediskriminavimui?</v>
      </c>
      <c r="C1510" s="672" t="str">
        <f>'10'!W48</f>
        <v>Ne</v>
      </c>
    </row>
    <row r="1511" spans="1:3" x14ac:dyDescent="0.25">
      <c r="A1511" s="2" t="s">
        <v>747</v>
      </c>
      <c r="B1511" s="509" t="str">
        <f t="shared" si="36"/>
        <v>Pasirinkimo pagrindimas (jei taip, kaip bus užtikrinta)</v>
      </c>
      <c r="C1511" s="677">
        <f>'10'!W49</f>
        <v>0</v>
      </c>
    </row>
    <row r="1512" spans="1:3" x14ac:dyDescent="0.25">
      <c r="A1512" s="2" t="s">
        <v>748</v>
      </c>
      <c r="B1512" s="680" t="str">
        <f t="shared" si="36"/>
        <v>Jaunimas:</v>
      </c>
      <c r="C1512" s="676"/>
    </row>
    <row r="1513" spans="1:3" ht="30" x14ac:dyDescent="0.25">
      <c r="A1513" s="2" t="s">
        <v>749</v>
      </c>
      <c r="B1513" s="509" t="str">
        <f t="shared" si="36"/>
        <v>Ar pagal priemonę finansuojami projektai, skirti jaunimui?</v>
      </c>
      <c r="C1513" s="672" t="str">
        <f>'10'!W51</f>
        <v>Ne</v>
      </c>
    </row>
    <row r="1514" spans="1:3" x14ac:dyDescent="0.25">
      <c r="A1514" s="2" t="s">
        <v>750</v>
      </c>
      <c r="B1514" s="509" t="str">
        <f t="shared" si="36"/>
        <v>Pasirinkimo pagrindimas (jei taip, kaip bus užtikrinta)</v>
      </c>
      <c r="C1514" s="677">
        <f>'10'!W52</f>
        <v>0</v>
      </c>
    </row>
    <row r="1515" spans="1:3" x14ac:dyDescent="0.25">
      <c r="A1515" s="2" t="s">
        <v>751</v>
      </c>
      <c r="B1515" s="675" t="str">
        <f t="shared" si="36"/>
        <v>E dalis. Priemonės rezultato rodikliai:</v>
      </c>
      <c r="C1515" s="676"/>
    </row>
    <row r="1516" spans="1:3" x14ac:dyDescent="0.25">
      <c r="A1516" s="2" t="s">
        <v>752</v>
      </c>
      <c r="B1516" s="680" t="str">
        <f t="shared" si="36"/>
        <v>SP rezultato rodiklių taikymas priemonei:</v>
      </c>
      <c r="C1516" s="676"/>
    </row>
    <row r="1517" spans="1:3" x14ac:dyDescent="0.25">
      <c r="A1517" s="2" t="s">
        <v>753</v>
      </c>
      <c r="B1517" s="681" t="str">
        <f t="shared" si="36"/>
        <v>R.3</v>
      </c>
      <c r="C1517" s="687" t="str">
        <f>'10'!W55</f>
        <v>Ne</v>
      </c>
    </row>
    <row r="1518" spans="1:3" x14ac:dyDescent="0.25">
      <c r="A1518" s="2" t="s">
        <v>754</v>
      </c>
      <c r="B1518" s="681" t="str">
        <f t="shared" si="36"/>
        <v>R.37</v>
      </c>
      <c r="C1518" s="687" t="str">
        <f>'10'!W56</f>
        <v>Ne</v>
      </c>
    </row>
    <row r="1519" spans="1:3" x14ac:dyDescent="0.25">
      <c r="A1519" s="2" t="s">
        <v>755</v>
      </c>
      <c r="B1519" s="681" t="str">
        <f t="shared" si="36"/>
        <v>R.39</v>
      </c>
      <c r="C1519" s="687" t="str">
        <f>'10'!W57</f>
        <v>Ne</v>
      </c>
    </row>
    <row r="1520" spans="1:3" x14ac:dyDescent="0.25">
      <c r="A1520" s="2" t="s">
        <v>756</v>
      </c>
      <c r="B1520" s="681" t="str">
        <f t="shared" si="36"/>
        <v>R.41</v>
      </c>
      <c r="C1520" s="687" t="str">
        <f>'10'!W58</f>
        <v>Ne</v>
      </c>
    </row>
    <row r="1521" spans="1:3" x14ac:dyDescent="0.25">
      <c r="A1521" s="2" t="s">
        <v>757</v>
      </c>
      <c r="B1521" s="681" t="str">
        <f t="shared" si="36"/>
        <v>R.42</v>
      </c>
      <c r="C1521" s="687" t="str">
        <f>'10'!W59</f>
        <v>Ne</v>
      </c>
    </row>
    <row r="1522" spans="1:3" x14ac:dyDescent="0.25">
      <c r="A1522" s="2" t="s">
        <v>758</v>
      </c>
      <c r="B1522" s="680" t="str">
        <f t="shared" si="36"/>
        <v>VPS rodiklių taikymas priemonei:</v>
      </c>
      <c r="C1522" s="688"/>
    </row>
    <row r="1523" spans="1:3" x14ac:dyDescent="0.25">
      <c r="A1523" s="2" t="s">
        <v>759</v>
      </c>
      <c r="B1523" s="681" t="str">
        <f t="shared" si="36"/>
        <v>RASE-P.1</v>
      </c>
      <c r="C1523" s="687" t="str">
        <f>'10'!W61</f>
        <v>Ne</v>
      </c>
    </row>
    <row r="1524" spans="1:3" x14ac:dyDescent="0.25">
      <c r="A1524" s="2" t="s">
        <v>760</v>
      </c>
      <c r="B1524" s="681" t="str">
        <f t="shared" si="36"/>
        <v>RASE-P.2</v>
      </c>
      <c r="C1524" s="687" t="str">
        <f>'10'!W62</f>
        <v>Ne</v>
      </c>
    </row>
    <row r="1525" spans="1:3" x14ac:dyDescent="0.25">
      <c r="A1525" s="2" t="s">
        <v>761</v>
      </c>
      <c r="B1525" s="681" t="str">
        <f t="shared" si="36"/>
        <v>RASE-P.3</v>
      </c>
      <c r="C1525" s="687" t="str">
        <f>'10'!W63</f>
        <v>Ne</v>
      </c>
    </row>
    <row r="1526" spans="1:3" x14ac:dyDescent="0.25">
      <c r="A1526" s="2" t="s">
        <v>762</v>
      </c>
      <c r="B1526" s="681" t="str">
        <f t="shared" si="36"/>
        <v>RASE-P.4</v>
      </c>
      <c r="C1526" s="687" t="str">
        <f>'10'!W64</f>
        <v>Ne</v>
      </c>
    </row>
    <row r="1527" spans="1:3" x14ac:dyDescent="0.25">
      <c r="A1527" s="2" t="s">
        <v>763</v>
      </c>
      <c r="B1527" s="681" t="str">
        <f t="shared" si="36"/>
        <v>RASE-P.5</v>
      </c>
      <c r="C1527" s="687" t="str">
        <f>'10'!W65</f>
        <v>Ne</v>
      </c>
    </row>
    <row r="1528" spans="1:3" x14ac:dyDescent="0.25">
      <c r="A1528" s="2" t="s">
        <v>764</v>
      </c>
      <c r="B1528" s="681" t="str">
        <f t="shared" si="36"/>
        <v>RASE-P.6</v>
      </c>
      <c r="C1528" s="687" t="str">
        <f>'10'!W66</f>
        <v>Ne</v>
      </c>
    </row>
    <row r="1529" spans="1:3" x14ac:dyDescent="0.25">
      <c r="A1529" s="2" t="s">
        <v>765</v>
      </c>
      <c r="B1529" s="681" t="str">
        <f t="shared" si="36"/>
        <v>RASE-P.7</v>
      </c>
      <c r="C1529" s="687" t="str">
        <f>'10'!W67</f>
        <v>Ne</v>
      </c>
    </row>
    <row r="1530" spans="1:3" x14ac:dyDescent="0.25">
      <c r="A1530" s="2" t="s">
        <v>766</v>
      </c>
      <c r="B1530" s="681" t="str">
        <f t="shared" si="36"/>
        <v>RASE-P.8</v>
      </c>
      <c r="C1530" s="687" t="str">
        <f>'10'!W68</f>
        <v>Ne</v>
      </c>
    </row>
    <row r="1531" spans="1:3" x14ac:dyDescent="0.25">
      <c r="A1531" s="2" t="s">
        <v>767</v>
      </c>
      <c r="B1531" s="681" t="str">
        <f t="shared" si="36"/>
        <v>RASE-P.9</v>
      </c>
      <c r="C1531" s="687" t="str">
        <f>'10'!W69</f>
        <v>Ne</v>
      </c>
    </row>
    <row r="1532" spans="1:3" x14ac:dyDescent="0.25">
      <c r="A1532" s="2" t="s">
        <v>768</v>
      </c>
      <c r="B1532" s="683" t="str">
        <f t="shared" si="36"/>
        <v>RASE-P.10</v>
      </c>
      <c r="C1532" s="689" t="str">
        <f>'10'!W70</f>
        <v>Ne</v>
      </c>
    </row>
    <row r="1533" spans="1:3" x14ac:dyDescent="0.25">
      <c r="A1533" s="2" t="s">
        <v>769</v>
      </c>
      <c r="B1533" s="675" t="str">
        <f t="shared" si="36"/>
        <v>F dalis. Pagal priemonę remiamų projektų pobūdis:</v>
      </c>
      <c r="C1533" s="676"/>
    </row>
    <row r="1534" spans="1:3" x14ac:dyDescent="0.25">
      <c r="A1534" s="2" t="s">
        <v>770</v>
      </c>
      <c r="B1534" s="671" t="str">
        <f t="shared" ref="B1534:B1543" si="37">B1457</f>
        <v>Remiami pelno projektai</v>
      </c>
      <c r="C1534" s="672" t="str">
        <f>'10'!W72</f>
        <v>Ne</v>
      </c>
    </row>
    <row r="1535" spans="1:3" ht="60" x14ac:dyDescent="0.25">
      <c r="A1535" s="2" t="s">
        <v>771</v>
      </c>
      <c r="B1535" s="673" t="str">
        <f t="shared" si="37"/>
        <v>Remiami projektai, susiję su žinių perdavimu, įskaitant konsultacijas, mokymą ir keitimąsi žiniomis apie tvarią, ekonominę, socialinę, aplinką ir klimatą tausojančią veiklą (aktualu rodikliui L801)</v>
      </c>
      <c r="C1535" s="672" t="str">
        <f>'10'!W73</f>
        <v>Ne</v>
      </c>
    </row>
    <row r="1536" spans="1:3" ht="75" x14ac:dyDescent="0.25">
      <c r="A1536" s="2" t="s">
        <v>772</v>
      </c>
      <c r="B1536" s="673" t="str">
        <f t="shared" si="37"/>
        <v>Remiami projektai, susiję su gamintojų organizacijomis, vietinėmis rinkomis, trumpomis tiekimo grandinėmis ir kokybės schemomis, įskaitant paramą investicijoms, rinkodaros veiklą ir kt. (aktualu rodikliui L802)</v>
      </c>
      <c r="C1536" s="672" t="str">
        <f>'10'!W74</f>
        <v>Ne</v>
      </c>
    </row>
    <row r="1537" spans="1:3" ht="45" x14ac:dyDescent="0.25">
      <c r="A1537" s="2" t="s">
        <v>773</v>
      </c>
      <c r="B1537" s="673" t="str">
        <f t="shared" si="37"/>
        <v>Remiami projektai, susiję su atsinaujinančios energijos gamybos pajėgumais, įskaitant biologinę (aktualu rodikliui L803)</v>
      </c>
      <c r="C1537" s="672" t="str">
        <f>'10'!W75</f>
        <v>Ne</v>
      </c>
    </row>
    <row r="1538" spans="1:3" ht="60" x14ac:dyDescent="0.25">
      <c r="A1538" s="2" t="s">
        <v>774</v>
      </c>
      <c r="B1538" s="673" t="str">
        <f t="shared" si="37"/>
        <v>Remiami projektai, prisidedantys prie aplinkos tvarumo, klimato kaitos švelninimo bei prisitaikymo prie jos tikslų įgyvendinimo kaimo vietovėse (aktualu rodikliui L804)</v>
      </c>
      <c r="C1538" s="672" t="str">
        <f>'10'!W76</f>
        <v>Ne</v>
      </c>
    </row>
    <row r="1539" spans="1:3" ht="30" x14ac:dyDescent="0.25">
      <c r="A1539" s="2" t="s">
        <v>775</v>
      </c>
      <c r="B1539" s="673" t="str">
        <f t="shared" si="37"/>
        <v>Remiami projektai, kurie kuria darbo vietas (aktualu rodikliui L805)</v>
      </c>
      <c r="C1539" s="672" t="str">
        <f>'10'!W77</f>
        <v>Ne</v>
      </c>
    </row>
    <row r="1540" spans="1:3" ht="30" x14ac:dyDescent="0.25">
      <c r="A1540" s="2" t="s">
        <v>776</v>
      </c>
      <c r="B1540" s="673" t="str">
        <f t="shared" si="37"/>
        <v>Remiami kaimo verslų, įskaitant bioekonomiką, projektai (aktualu rodikliui L 806)</v>
      </c>
      <c r="C1540" s="672" t="str">
        <f>'10'!W78</f>
        <v>Ne</v>
      </c>
    </row>
    <row r="1541" spans="1:3" ht="30" x14ac:dyDescent="0.25">
      <c r="A1541" s="2" t="s">
        <v>777</v>
      </c>
      <c r="B1541" s="673" t="str">
        <f t="shared" si="37"/>
        <v>Remiami projektai, susiję su sumanių kaimų strategijomis (aktualu rodikliui L807)</v>
      </c>
      <c r="C1541" s="672" t="str">
        <f>'10'!W79</f>
        <v>Ne</v>
      </c>
    </row>
    <row r="1542" spans="1:3" ht="30" x14ac:dyDescent="0.25">
      <c r="A1542" s="2" t="s">
        <v>778</v>
      </c>
      <c r="B1542" s="673" t="str">
        <f t="shared" si="37"/>
        <v>Remiami projektai, gerinantys paslaugų prieinamumą ir infrastruktūrą (aktualu rodikliui L808)</v>
      </c>
      <c r="C1542" s="672" t="str">
        <f>'10'!W80</f>
        <v>Ne</v>
      </c>
    </row>
    <row r="1543" spans="1:3" ht="30.75" thickBot="1" x14ac:dyDescent="0.3">
      <c r="A1543" s="2" t="s">
        <v>779</v>
      </c>
      <c r="B1543" s="690" t="str">
        <f t="shared" si="37"/>
        <v>Remiami socialinės įtraukties projektai (aktualu rodikliui L809)</v>
      </c>
      <c r="C1543" s="691"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3751-59C5-4C5C-8EB2-6A857CE62FE7}">
  <sheetPr>
    <tabColor theme="9"/>
  </sheetPr>
  <dimension ref="A1:F19"/>
  <sheetViews>
    <sheetView workbookViewId="0">
      <selection activeCell="E27" sqref="E27"/>
    </sheetView>
  </sheetViews>
  <sheetFormatPr defaultRowHeight="15" x14ac:dyDescent="0.25"/>
  <cols>
    <col min="2" max="2" width="70.7109375" customWidth="1"/>
    <col min="3" max="3" width="12.7109375" style="8" customWidth="1"/>
  </cols>
  <sheetData>
    <row r="1" spans="1:6" s="39" customFormat="1" ht="18.75" x14ac:dyDescent="0.3">
      <c r="A1" s="39" t="s">
        <v>187</v>
      </c>
      <c r="B1" s="39" t="s">
        <v>1663</v>
      </c>
      <c r="C1" s="118"/>
      <c r="F1" s="108" t="s">
        <v>1512</v>
      </c>
    </row>
    <row r="2" spans="1:6" ht="15.75" thickBot="1" x14ac:dyDescent="0.3">
      <c r="F2" s="605" t="s">
        <v>1612</v>
      </c>
    </row>
    <row r="3" spans="1:6" x14ac:dyDescent="0.25">
      <c r="B3" s="269">
        <v>1</v>
      </c>
      <c r="C3" s="271">
        <v>2</v>
      </c>
      <c r="F3" s="606" t="s">
        <v>1674</v>
      </c>
    </row>
    <row r="4" spans="1:6" x14ac:dyDescent="0.25">
      <c r="B4" s="718" t="s">
        <v>1664</v>
      </c>
      <c r="C4" s="719">
        <f>'1'!C15</f>
        <v>9</v>
      </c>
    </row>
    <row r="5" spans="1:6" x14ac:dyDescent="0.25">
      <c r="B5" s="680" t="s">
        <v>157</v>
      </c>
      <c r="C5" s="720"/>
    </row>
    <row r="6" spans="1:6" ht="30" x14ac:dyDescent="0.25">
      <c r="A6" t="s">
        <v>736</v>
      </c>
      <c r="B6" s="721" t="s">
        <v>1665</v>
      </c>
      <c r="C6" s="722">
        <f>COUNTIFS('10'!$D$38:$W$38,"Taip")</f>
        <v>1</v>
      </c>
    </row>
    <row r="7" spans="1:6" x14ac:dyDescent="0.25">
      <c r="B7" s="680" t="s">
        <v>24</v>
      </c>
      <c r="C7" s="720"/>
    </row>
    <row r="8" spans="1:6" ht="30" x14ac:dyDescent="0.25">
      <c r="A8" t="s">
        <v>739</v>
      </c>
      <c r="B8" s="721" t="s">
        <v>1666</v>
      </c>
      <c r="C8" s="722">
        <f>COUNTIFS('10'!$D$41:$W$41,"Taip, privalomai")</f>
        <v>0</v>
      </c>
    </row>
    <row r="9" spans="1:6" ht="30" x14ac:dyDescent="0.25">
      <c r="A9" t="s">
        <v>739</v>
      </c>
      <c r="B9" s="721" t="s">
        <v>1667</v>
      </c>
      <c r="C9" s="722">
        <f>COUNTIFS('10'!$D$41:$W$41,"Taip, pasirinktinai")</f>
        <v>5</v>
      </c>
    </row>
    <row r="10" spans="1:6" x14ac:dyDescent="0.25">
      <c r="B10" s="680" t="s">
        <v>159</v>
      </c>
      <c r="C10" s="720"/>
    </row>
    <row r="11" spans="1:6" ht="30" x14ac:dyDescent="0.25">
      <c r="A11" t="s">
        <v>742</v>
      </c>
      <c r="B11" s="721" t="s">
        <v>1668</v>
      </c>
      <c r="C11" s="722">
        <f>COUNTIFS('10'!$D$44:$W$44,"Taip, privalomai")</f>
        <v>0</v>
      </c>
    </row>
    <row r="12" spans="1:6" ht="30" x14ac:dyDescent="0.25">
      <c r="A12" t="s">
        <v>742</v>
      </c>
      <c r="B12" s="721" t="s">
        <v>1669</v>
      </c>
      <c r="C12" s="722">
        <f>COUNTIFS('10'!$D$44:$W$44,"Taip, pasirinktinai")</f>
        <v>2</v>
      </c>
    </row>
    <row r="13" spans="1:6" x14ac:dyDescent="0.25">
      <c r="A13" t="s">
        <v>732</v>
      </c>
      <c r="B13" s="721" t="s">
        <v>1670</v>
      </c>
      <c r="C13" s="723">
        <f>'6'!D14</f>
        <v>45</v>
      </c>
    </row>
    <row r="14" spans="1:6" ht="30" x14ac:dyDescent="0.25">
      <c r="A14" t="s">
        <v>744</v>
      </c>
      <c r="B14" s="721" t="s">
        <v>507</v>
      </c>
      <c r="C14" s="723">
        <f>'6'!D15</f>
        <v>2</v>
      </c>
    </row>
    <row r="15" spans="1:6" x14ac:dyDescent="0.25">
      <c r="B15" s="721" t="s">
        <v>1671</v>
      </c>
      <c r="C15" s="732">
        <f>C14/C13*100</f>
        <v>4.4444444444444446</v>
      </c>
    </row>
    <row r="16" spans="1:6" x14ac:dyDescent="0.25">
      <c r="B16" s="680" t="s">
        <v>1692</v>
      </c>
      <c r="C16" s="720"/>
    </row>
    <row r="17" spans="1:3" ht="30" x14ac:dyDescent="0.25">
      <c r="A17" t="s">
        <v>746</v>
      </c>
      <c r="B17" s="721" t="s">
        <v>1672</v>
      </c>
      <c r="C17" s="722">
        <f>COUNTIFS('10'!$D$48:$W$48,"Taip")</f>
        <v>0</v>
      </c>
    </row>
    <row r="18" spans="1:3" x14ac:dyDescent="0.25">
      <c r="B18" s="680" t="s">
        <v>23</v>
      </c>
      <c r="C18" s="720"/>
    </row>
    <row r="19" spans="1:3" ht="15.75" thickBot="1" x14ac:dyDescent="0.3">
      <c r="A19" t="s">
        <v>749</v>
      </c>
      <c r="B19" s="724" t="s">
        <v>1673</v>
      </c>
      <c r="C19" s="725">
        <f>COUNTIFS('10'!$D$51:$W$51,"Taip")</f>
        <v>2</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A02-046F-4941-8EE6-54C7DC9E6436}">
  <sheetPr>
    <tabColor theme="9"/>
  </sheetPr>
  <dimension ref="A1:Z55"/>
  <sheetViews>
    <sheetView topLeftCell="A17" zoomScaleNormal="100" workbookViewId="0">
      <selection activeCell="B23" sqref="B23:M36"/>
    </sheetView>
  </sheetViews>
  <sheetFormatPr defaultColWidth="9.140625" defaultRowHeight="15" x14ac:dyDescent="0.25"/>
  <cols>
    <col min="1" max="1" width="8.7109375" style="1" customWidth="1"/>
    <col min="2" max="2" width="10.7109375" style="1" customWidth="1"/>
    <col min="3" max="3" width="82.7109375" style="193" customWidth="1"/>
    <col min="4" max="4" width="15.7109375" style="19" customWidth="1"/>
    <col min="5" max="24" width="12.7109375" style="193" customWidth="1"/>
    <col min="25" max="25" width="9.140625" style="1"/>
    <col min="26" max="26" width="15.7109375" style="18" hidden="1" customWidth="1"/>
    <col min="27" max="16384" width="9.140625" style="1"/>
  </cols>
  <sheetData>
    <row r="1" spans="1:24" ht="18.75" x14ac:dyDescent="0.25">
      <c r="A1" s="36" t="str">
        <f>'11'!A1</f>
        <v>11.</v>
      </c>
      <c r="B1" s="36" t="str">
        <f>'11'!B1</f>
        <v>VPS priemonių rodikliai ir metiniai tikslai</v>
      </c>
      <c r="C1" s="36"/>
      <c r="E1" s="108" t="s">
        <v>1512</v>
      </c>
      <c r="F1" s="108"/>
      <c r="G1" s="44"/>
      <c r="H1" s="44"/>
      <c r="I1" s="108"/>
      <c r="J1" s="44"/>
      <c r="K1" s="44"/>
      <c r="L1" s="108"/>
      <c r="M1" s="44"/>
      <c r="N1" s="44"/>
      <c r="O1" s="44"/>
      <c r="P1" s="44"/>
      <c r="Q1" s="44"/>
      <c r="R1" s="44"/>
      <c r="S1" s="44"/>
      <c r="T1" s="44"/>
      <c r="U1" s="44"/>
      <c r="V1" s="44"/>
      <c r="W1" s="44"/>
      <c r="X1" s="44"/>
    </row>
    <row r="2" spans="1:24" x14ac:dyDescent="0.25">
      <c r="B2" s="193"/>
      <c r="C2" s="19"/>
      <c r="E2" s="605" t="s">
        <v>1612</v>
      </c>
    </row>
    <row r="3" spans="1:24" x14ac:dyDescent="0.25">
      <c r="B3" s="140" t="s">
        <v>1272</v>
      </c>
      <c r="C3" s="488" t="str">
        <f>'1'!C8</f>
        <v>RASE</v>
      </c>
      <c r="E3" s="606" t="s">
        <v>1641</v>
      </c>
    </row>
    <row r="4" spans="1:24" ht="18.75" x14ac:dyDescent="0.25">
      <c r="C4" s="621" t="s">
        <v>405</v>
      </c>
      <c r="D4" s="193"/>
      <c r="E4" s="605" t="s">
        <v>1639</v>
      </c>
    </row>
    <row r="5" spans="1:24" x14ac:dyDescent="0.25">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25">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25">
      <c r="B7" s="32" t="s">
        <v>153</v>
      </c>
      <c r="C7" s="96" t="s">
        <v>1511</v>
      </c>
      <c r="D7" s="32" t="s">
        <v>160</v>
      </c>
      <c r="E7" s="586" t="str">
        <f>'10'!D7</f>
        <v>Ekonominės rajono plėtros skatinimas, kuriant naujus verslus rajone</v>
      </c>
      <c r="F7" s="586" t="str">
        <f>'10'!E7</f>
        <v>Ekonominės rajono plėtros skatinimas, plėtojant esamus rajono verslus</v>
      </c>
      <c r="G7" s="586" t="str">
        <f>'10'!F7</f>
        <v>Skaitmeninimo skatinimas žemės ūkio sektoriuje</v>
      </c>
      <c r="H7" s="586" t="str">
        <f>'10'!G7</f>
        <v>NVO socialinio verslo kūrimas ir plėtra</v>
      </c>
      <c r="I7" s="586" t="str">
        <f>'10'!H7</f>
        <v>Bendruomeninių verslumo iniciatyvų kūrimas ir plėtra</v>
      </c>
      <c r="J7" s="586" t="str">
        <f>'10'!I7</f>
        <v>Viešųjų paslaugų ir infrastruktūros prieinamumas vietos bendruomenei didinimas</v>
      </c>
      <c r="K7" s="586" t="str">
        <f>'10'!J7</f>
        <v>NVO iniciatyvų skatinimas, kultūros tradicijų, amatų saugojimas ir sklaida</v>
      </c>
      <c r="L7" s="586" t="str">
        <f>'10'!K7</f>
        <v>Vietos projektų pareiškėjų ir vykdytojų mokymas, įgūdžių įgijimas</v>
      </c>
      <c r="M7" s="586" t="str">
        <f>'10'!L7</f>
        <v>Teritorinio VVG bendradarbiavimo skatinimas</v>
      </c>
      <c r="N7" s="586">
        <f>'10'!M7</f>
        <v>0</v>
      </c>
      <c r="O7" s="586">
        <f>'10'!N7</f>
        <v>0</v>
      </c>
      <c r="P7" s="586">
        <f>'10'!O7</f>
        <v>0</v>
      </c>
      <c r="Q7" s="586">
        <f>'10'!P7</f>
        <v>0</v>
      </c>
      <c r="R7" s="586">
        <f>'10'!Q7</f>
        <v>0</v>
      </c>
      <c r="S7" s="586">
        <f>'10'!R7</f>
        <v>0</v>
      </c>
      <c r="T7" s="586">
        <f>'10'!S7</f>
        <v>0</v>
      </c>
      <c r="U7" s="586">
        <f>'10'!T7</f>
        <v>0</v>
      </c>
      <c r="V7" s="586">
        <f>'10'!U7</f>
        <v>0</v>
      </c>
      <c r="W7" s="586">
        <f>'10'!V7</f>
        <v>0</v>
      </c>
      <c r="X7" s="586">
        <f>'10'!W7</f>
        <v>0</v>
      </c>
    </row>
    <row r="8" spans="1:24" x14ac:dyDescent="0.25">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30" x14ac:dyDescent="0.25">
      <c r="A9" s="1" t="s">
        <v>541</v>
      </c>
      <c r="B9" s="488" t="str">
        <f>'6'!B8</f>
        <v>R.3</v>
      </c>
      <c r="C9" s="488" t="str">
        <f>'6'!C8</f>
        <v>Žemės ūkio sektoriaus skaitmeninimas. Ūkių, pagal BŽŪP gaunančių paramą skaitmeninėms ūkininkavimo technologijoms plėtoti, skaičius</v>
      </c>
      <c r="D9" s="636">
        <f>SUM(E9:X9)</f>
        <v>1</v>
      </c>
      <c r="E9" s="486">
        <f>'11'!D9</f>
        <v>0</v>
      </c>
      <c r="F9" s="486">
        <f>'11'!E9</f>
        <v>0</v>
      </c>
      <c r="G9" s="486">
        <f>'11'!F9</f>
        <v>1</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30" x14ac:dyDescent="0.25">
      <c r="A10" s="1" t="s">
        <v>557</v>
      </c>
      <c r="B10" s="488" t="str">
        <f>'6'!B9</f>
        <v>R.37</v>
      </c>
      <c r="C10" s="488" t="str">
        <f>'6'!C9</f>
        <v>Ekonomikos augimas ir darbo vietų kūrimas kaimo vietovėse. BŽŪP projektais remiamas naujų darbo vietų kūrimas</v>
      </c>
      <c r="D10" s="637">
        <f t="shared" ref="D10:D13" si="0">SUM(E10:X10)</f>
        <v>12</v>
      </c>
      <c r="E10" s="487">
        <f>'11'!D25</f>
        <v>4</v>
      </c>
      <c r="F10" s="487">
        <f>'11'!E25</f>
        <v>6</v>
      </c>
      <c r="G10" s="487">
        <f>'11'!F25</f>
        <v>1</v>
      </c>
      <c r="H10" s="487">
        <f>'11'!G25</f>
        <v>1</v>
      </c>
      <c r="I10" s="487">
        <f>'11'!H25</f>
        <v>0</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30" x14ac:dyDescent="0.25">
      <c r="A11" s="1" t="s">
        <v>575</v>
      </c>
      <c r="B11" s="488" t="str">
        <f>'6'!B10</f>
        <v>R.39</v>
      </c>
      <c r="C11" s="488" t="str">
        <f>'6'!C10</f>
        <v>Kaimo ekonomikos plėtojimas. Kaimo verslo įmonių, įskaitant bioekonomikos įmones, kuriamų naudojantis pagal BŽŪP skiriama parama, skaičius</v>
      </c>
      <c r="D11" s="636">
        <f t="shared" si="0"/>
        <v>15</v>
      </c>
      <c r="E11" s="486">
        <f>'11'!D43</f>
        <v>4</v>
      </c>
      <c r="F11" s="486">
        <f>'11'!E43</f>
        <v>4</v>
      </c>
      <c r="G11" s="486">
        <f>'11'!F43</f>
        <v>0</v>
      </c>
      <c r="H11" s="486">
        <f>'11'!G43</f>
        <v>1</v>
      </c>
      <c r="I11" s="486">
        <f>'11'!H43</f>
        <v>6</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30" x14ac:dyDescent="0.25">
      <c r="A12" s="1" t="s">
        <v>591</v>
      </c>
      <c r="B12" s="488" t="str">
        <f>'6'!B11</f>
        <v>R.41</v>
      </c>
      <c r="C12" s="488" t="str">
        <f>'6'!C11</f>
        <v>Europos kaimo tinklų kūrimas. Kaimo gyventojų, kuriems, naudojantis BŽŪP parama, sudarytos palankesnės sąlygos naudotis paslaugomis ir infrastruktūra, skaičius</v>
      </c>
      <c r="D12" s="636">
        <f t="shared" si="0"/>
        <v>650</v>
      </c>
      <c r="E12" s="486">
        <f>'11'!D59</f>
        <v>20</v>
      </c>
      <c r="F12" s="486">
        <f>'11'!E59</f>
        <v>20</v>
      </c>
      <c r="G12" s="486">
        <f>'11'!F59</f>
        <v>0</v>
      </c>
      <c r="H12" s="486">
        <f>'11'!G59</f>
        <v>50</v>
      </c>
      <c r="I12" s="486">
        <f>'11'!H59</f>
        <v>60</v>
      </c>
      <c r="J12" s="486">
        <f>'11'!I59</f>
        <v>500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30" x14ac:dyDescent="0.25">
      <c r="A13" s="1" t="s">
        <v>607</v>
      </c>
      <c r="B13" s="488" t="str">
        <f>'6'!B12</f>
        <v>R.42</v>
      </c>
      <c r="C13" s="488" t="str">
        <f>'6'!C12</f>
        <v>Socialinės įtraukties skatinimas. Asmenų, kuriems taikomi remiami socialinės įtraukties projektai, skaičius</v>
      </c>
      <c r="D13" s="636">
        <f t="shared" si="0"/>
        <v>159</v>
      </c>
      <c r="E13" s="486">
        <f>'11'!D75</f>
        <v>0</v>
      </c>
      <c r="F13" s="486">
        <f>'11'!E75</f>
        <v>0</v>
      </c>
      <c r="G13" s="486">
        <f>'11'!F75</f>
        <v>0</v>
      </c>
      <c r="H13" s="486">
        <f>'11'!G75</f>
        <v>25</v>
      </c>
      <c r="I13" s="486">
        <f>'11'!H75</f>
        <v>18</v>
      </c>
      <c r="J13" s="486">
        <f>'11'!I75</f>
        <v>50</v>
      </c>
      <c r="K13" s="486">
        <f>'11'!J75</f>
        <v>60</v>
      </c>
      <c r="L13" s="486">
        <f>'11'!K75</f>
        <v>6</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75" x14ac:dyDescent="0.25">
      <c r="C14" s="621" t="s">
        <v>406</v>
      </c>
    </row>
    <row r="15" spans="1:24" x14ac:dyDescent="0.25">
      <c r="B15" s="20">
        <v>1</v>
      </c>
      <c r="C15" s="20">
        <v>2</v>
      </c>
      <c r="D15" s="47">
        <v>3</v>
      </c>
      <c r="E15" s="20">
        <v>4</v>
      </c>
      <c r="F15" s="20">
        <v>5</v>
      </c>
      <c r="G15" s="47">
        <v>6</v>
      </c>
      <c r="H15" s="20">
        <v>7</v>
      </c>
      <c r="I15" s="20">
        <v>8</v>
      </c>
      <c r="J15" s="47">
        <v>9</v>
      </c>
    </row>
    <row r="16" spans="1:24" ht="30" x14ac:dyDescent="0.25">
      <c r="B16" s="32" t="s">
        <v>153</v>
      </c>
      <c r="C16" s="96" t="s">
        <v>1511</v>
      </c>
      <c r="D16" s="32" t="s">
        <v>160</v>
      </c>
      <c r="E16" s="32" t="s">
        <v>100</v>
      </c>
      <c r="F16" s="32" t="s">
        <v>101</v>
      </c>
      <c r="G16" s="32" t="s">
        <v>102</v>
      </c>
      <c r="H16" s="32" t="s">
        <v>103</v>
      </c>
      <c r="I16" s="32" t="s">
        <v>104</v>
      </c>
      <c r="J16" s="32" t="s">
        <v>105</v>
      </c>
    </row>
    <row r="17" spans="1:26" ht="30" x14ac:dyDescent="0.25">
      <c r="A17" s="1" t="s">
        <v>542</v>
      </c>
      <c r="B17" s="488" t="str">
        <f t="shared" ref="B17:C21" si="1">B9</f>
        <v>R.3</v>
      </c>
      <c r="C17" s="488" t="str">
        <f t="shared" si="1"/>
        <v>Žemės ūkio sektoriaus skaitmeninimas. Ūkių, pagal BŽŪP gaunančių paramą skaitmeninėms ūkininkavimo technologijoms plėtoti, skaičius</v>
      </c>
      <c r="D17" s="636">
        <f>SUM(E17:J17)</f>
        <v>1</v>
      </c>
      <c r="E17" s="486">
        <f>VLOOKUP(E$16,'11'!$B$11:$C$16,2,FALSE)</f>
        <v>0</v>
      </c>
      <c r="F17" s="486">
        <f>VLOOKUP(F$16,'11'!$B$11:$C$16,2,FALSE)</f>
        <v>0</v>
      </c>
      <c r="G17" s="486">
        <f>VLOOKUP(G$16,'11'!$B$11:$C$16,2,FALSE)</f>
        <v>0</v>
      </c>
      <c r="H17" s="486">
        <f>VLOOKUP(H$16,'11'!$B$11:$C$16,2,FALSE)</f>
        <v>0</v>
      </c>
      <c r="I17" s="486">
        <f>VLOOKUP(I$16,'11'!$B$11:$C$16,2,FALSE)</f>
        <v>1</v>
      </c>
      <c r="J17" s="486">
        <f>VLOOKUP(J$16,'11'!$B$11:$C$16,2,FALSE)</f>
        <v>0</v>
      </c>
    </row>
    <row r="18" spans="1:26" ht="30" x14ac:dyDescent="0.25">
      <c r="A18" s="1" t="s">
        <v>560</v>
      </c>
      <c r="B18" s="488" t="str">
        <f t="shared" si="1"/>
        <v>R.37</v>
      </c>
      <c r="C18" s="488" t="str">
        <f t="shared" si="1"/>
        <v>Ekonomikos augimas ir darbo vietų kūrimas kaimo vietovėse. BŽŪP projektais remiamas naujų darbo vietų kūrimas</v>
      </c>
      <c r="D18" s="637">
        <f t="shared" ref="D18:D21" si="2">SUM(E18:J18)</f>
        <v>12</v>
      </c>
      <c r="E18" s="487">
        <f>VLOOKUP(E$16,'11'!$B$29:$C$34,2,FALSE)</f>
        <v>0</v>
      </c>
      <c r="F18" s="487">
        <f>VLOOKUP(F$16,'11'!$B$29:$C$34,2,FALSE)</f>
        <v>3.5</v>
      </c>
      <c r="G18" s="487">
        <f>VLOOKUP(G$16,'11'!$B$29:$C$34,2,FALSE)</f>
        <v>1.5</v>
      </c>
      <c r="H18" s="487">
        <f>VLOOKUP(H$16,'11'!$B$29:$C$34,2,FALSE)</f>
        <v>5</v>
      </c>
      <c r="I18" s="487">
        <f>VLOOKUP(I$16,'11'!$B$29:$C$34,2,FALSE)</f>
        <v>2</v>
      </c>
      <c r="J18" s="487">
        <f>VLOOKUP(J$16,'11'!$B$29:$C$34,2,FALSE)</f>
        <v>0</v>
      </c>
    </row>
    <row r="19" spans="1:26" ht="30" x14ac:dyDescent="0.25">
      <c r="A19" s="1" t="s">
        <v>576</v>
      </c>
      <c r="B19" s="488" t="str">
        <f t="shared" si="1"/>
        <v>R.39</v>
      </c>
      <c r="C19" s="488" t="str">
        <f t="shared" si="1"/>
        <v>Kaimo ekonomikos plėtojimas. Kaimo verslo įmonių, įskaitant bioekonomikos įmones, kuriamų naudojantis pagal BŽŪP skiriama parama, skaičius</v>
      </c>
      <c r="D19" s="636">
        <f t="shared" si="2"/>
        <v>15</v>
      </c>
      <c r="E19" s="486">
        <f>VLOOKUP(E$16,'11'!$B$45:$C$50,2,FALSE)</f>
        <v>0</v>
      </c>
      <c r="F19" s="485">
        <f>VLOOKUP(F$16,'11'!$B$45:$C$50,2,FALSE)</f>
        <v>3</v>
      </c>
      <c r="G19" s="485">
        <f>VLOOKUP(G$16,'11'!$B$45:$C$50,2,FALSE)</f>
        <v>3</v>
      </c>
      <c r="H19" s="485">
        <f>VLOOKUP(H$16,'11'!$B$45:$C$50,2,FALSE)</f>
        <v>6</v>
      </c>
      <c r="I19" s="485">
        <f>VLOOKUP(I$16,'11'!$B$45:$C$50,2,FALSE)</f>
        <v>3</v>
      </c>
      <c r="J19" s="485">
        <f>VLOOKUP(J$16,'11'!$B$45:$C$50,2,FALSE)</f>
        <v>0</v>
      </c>
    </row>
    <row r="20" spans="1:26" ht="30" x14ac:dyDescent="0.25">
      <c r="A20" s="1" t="s">
        <v>592</v>
      </c>
      <c r="B20" s="488" t="str">
        <f t="shared" si="1"/>
        <v>R.41</v>
      </c>
      <c r="C20" s="488" t="str">
        <f t="shared" si="1"/>
        <v>Europos kaimo tinklų kūrimas. Kaimo gyventojų, kuriems, naudojantis BŽŪP parama, sudarytos palankesnės sąlygos naudotis paslaugomis ir infrastruktūra, skaičius</v>
      </c>
      <c r="D20" s="636">
        <f t="shared" si="2"/>
        <v>650</v>
      </c>
      <c r="E20" s="486">
        <f>VLOOKUP(E$16,'11'!$B$61:$C$66,2,FALSE)</f>
        <v>0</v>
      </c>
      <c r="F20" s="485">
        <f>VLOOKUP(F$16,'11'!$B$61:$C$66,2,FALSE)</f>
        <v>15</v>
      </c>
      <c r="G20" s="485">
        <f>VLOOKUP(G$16,'11'!$B$61:$C$66,2,FALSE)</f>
        <v>25</v>
      </c>
      <c r="H20" s="485">
        <f>VLOOKUP(H$16,'11'!$B$61:$C$66,2,FALSE)</f>
        <v>40</v>
      </c>
      <c r="I20" s="485">
        <f>VLOOKUP(I$16,'11'!$B$61:$C$66,2,FALSE)</f>
        <v>570</v>
      </c>
      <c r="J20" s="485">
        <f>VLOOKUP(J$16,'11'!$B$61:$C$66,2,FALSE)</f>
        <v>0</v>
      </c>
    </row>
    <row r="21" spans="1:26" ht="30" x14ac:dyDescent="0.25">
      <c r="A21" s="1" t="s">
        <v>608</v>
      </c>
      <c r="B21" s="488" t="str">
        <f t="shared" si="1"/>
        <v>R.42</v>
      </c>
      <c r="C21" s="488" t="str">
        <f t="shared" si="1"/>
        <v>Socialinės įtraukties skatinimas. Asmenų, kuriems taikomi remiami socialinės įtraukties projektai, skaičius</v>
      </c>
      <c r="D21" s="636">
        <f t="shared" si="2"/>
        <v>159</v>
      </c>
      <c r="E21" s="486">
        <f>VLOOKUP(E$16,'11'!$B$77:$C$82,2,FALSE)</f>
        <v>0</v>
      </c>
      <c r="F21" s="485">
        <f>VLOOKUP(F$16,'11'!$B$77:$C$82,2,FALSE)</f>
        <v>15</v>
      </c>
      <c r="G21" s="485">
        <f>VLOOKUP(G$16,'11'!$B$77:$C$82,2,FALSE)</f>
        <v>22</v>
      </c>
      <c r="H21" s="485">
        <f>VLOOKUP(H$16,'11'!$B$77:$C$82,2,FALSE)</f>
        <v>23</v>
      </c>
      <c r="I21" s="485">
        <f>VLOOKUP(I$16,'11'!$B$77:$C$82,2,FALSE)</f>
        <v>99</v>
      </c>
      <c r="J21" s="485">
        <f>VLOOKUP(J$16,'11'!$B$77:$C$82,2,FALSE)</f>
        <v>0</v>
      </c>
    </row>
    <row r="22" spans="1:26" ht="18.75" x14ac:dyDescent="0.25">
      <c r="C22" s="621" t="s">
        <v>407</v>
      </c>
    </row>
    <row r="23" spans="1:26" x14ac:dyDescent="0.25">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1316</v>
      </c>
    </row>
    <row r="24" spans="1:26" x14ac:dyDescent="0.25">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25">
      <c r="B25" s="483" t="s">
        <v>153</v>
      </c>
      <c r="C25" s="494" t="s">
        <v>1511</v>
      </c>
      <c r="D25" s="483" t="s">
        <v>160</v>
      </c>
      <c r="E25" s="491" t="str">
        <f>'10'!D7</f>
        <v>Ekonominės rajono plėtros skatinimas, kuriant naujus verslus rajone</v>
      </c>
      <c r="F25" s="491" t="str">
        <f>'10'!E7</f>
        <v>Ekonominės rajono plėtros skatinimas, plėtojant esamus rajono verslus</v>
      </c>
      <c r="G25" s="491" t="str">
        <f>'10'!F7</f>
        <v>Skaitmeninimo skatinimas žemės ūkio sektoriuje</v>
      </c>
      <c r="H25" s="491" t="str">
        <f>'10'!G7</f>
        <v>NVO socialinio verslo kūrimas ir plėtra</v>
      </c>
      <c r="I25" s="491" t="str">
        <f>'10'!H7</f>
        <v>Bendruomeninių verslumo iniciatyvų kūrimas ir plėtra</v>
      </c>
      <c r="J25" s="491" t="str">
        <f>'10'!I7</f>
        <v>Viešųjų paslaugų ir infrastruktūros prieinamumas vietos bendruomenei didinimas</v>
      </c>
      <c r="K25" s="491" t="str">
        <f>'10'!J7</f>
        <v>NVO iniciatyvų skatinimas, kultūros tradicijų, amatų saugojimas ir sklaida</v>
      </c>
      <c r="L25" s="491" t="str">
        <f>'10'!K7</f>
        <v>Vietos projektų pareiškėjų ir vykdytojų mokymas, įgūdžių įgijimas</v>
      </c>
      <c r="M25" s="491" t="str">
        <f>'10'!L7</f>
        <v>Teritorinio VVG bendradarbiavimo skatinimas</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25">
      <c r="B26" s="494" t="str">
        <f>'6'!B34</f>
        <v>E</v>
      </c>
      <c r="C26" s="497" t="str">
        <f>'6'!C34</f>
        <v>VPS rodikliai (produkto, rezultato):</v>
      </c>
      <c r="D26" s="635"/>
      <c r="E26" s="634"/>
      <c r="F26" s="634"/>
      <c r="G26" s="634"/>
      <c r="H26" s="634"/>
      <c r="I26" s="634"/>
      <c r="J26" s="634"/>
      <c r="K26" s="634"/>
      <c r="L26" s="634"/>
      <c r="M26" s="634"/>
      <c r="N26" s="634"/>
      <c r="O26" s="634"/>
      <c r="P26" s="634"/>
      <c r="Q26" s="634"/>
      <c r="R26" s="634"/>
      <c r="S26" s="634"/>
      <c r="T26" s="634"/>
      <c r="U26" s="634"/>
      <c r="V26" s="634"/>
      <c r="W26" s="634"/>
      <c r="X26" s="495"/>
    </row>
    <row r="27" spans="1:26" ht="30" x14ac:dyDescent="0.25">
      <c r="A27" s="1" t="s">
        <v>788</v>
      </c>
      <c r="B27" s="496" t="str">
        <f>'6'!B35</f>
        <v>RASE-P.1</v>
      </c>
      <c r="C27" s="488" t="str">
        <f>'6'!C35</f>
        <v>Vietos projektų mokymuose dalyvavusių asmenų skaičius (8 priemonė: 6 projektai po 15 asmenų)</v>
      </c>
      <c r="D27" s="636">
        <f>SUM(E27:X27)</f>
        <v>90</v>
      </c>
      <c r="E27" s="486">
        <f>'11'!D91</f>
        <v>0</v>
      </c>
      <c r="F27" s="486">
        <f>'11'!E91</f>
        <v>0</v>
      </c>
      <c r="G27" s="486">
        <f>'11'!F91</f>
        <v>0</v>
      </c>
      <c r="H27" s="486">
        <f>'11'!G91</f>
        <v>0</v>
      </c>
      <c r="I27" s="486">
        <f>'11'!H91</f>
        <v>0</v>
      </c>
      <c r="J27" s="486">
        <f>'11'!I91</f>
        <v>0</v>
      </c>
      <c r="K27" s="486">
        <f>'11'!J91</f>
        <v>0</v>
      </c>
      <c r="L27" s="486">
        <f>'11'!K91</f>
        <v>90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25">
      <c r="A28" s="1" t="s">
        <v>804</v>
      </c>
      <c r="B28" s="496" t="str">
        <f>'6'!B36</f>
        <v>RASE-P.2</v>
      </c>
      <c r="C28" s="488">
        <f>'6'!C36</f>
        <v>0</v>
      </c>
      <c r="D28" s="636">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25">
      <c r="A29" s="1" t="s">
        <v>820</v>
      </c>
      <c r="B29" s="496" t="str">
        <f>'6'!B37</f>
        <v>RASE-P.3</v>
      </c>
      <c r="C29" s="488">
        <f>'6'!C37</f>
        <v>0</v>
      </c>
      <c r="D29" s="636">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25">
      <c r="A30" s="1" t="s">
        <v>836</v>
      </c>
      <c r="B30" s="496" t="str">
        <f>'6'!B38</f>
        <v>RASE-P.4</v>
      </c>
      <c r="C30" s="488">
        <f>'6'!C38</f>
        <v>0</v>
      </c>
      <c r="D30" s="636">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25">
      <c r="A31" s="1" t="s">
        <v>852</v>
      </c>
      <c r="B31" s="496" t="str">
        <f>'6'!B39</f>
        <v>RASE-P.5</v>
      </c>
      <c r="C31" s="488">
        <f>'6'!C39</f>
        <v>0</v>
      </c>
      <c r="D31" s="636">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25">
      <c r="A32" s="1" t="s">
        <v>868</v>
      </c>
      <c r="B32" s="496" t="str">
        <f>'6'!B40</f>
        <v>RASE-P.6</v>
      </c>
      <c r="C32" s="488">
        <f>'6'!C40</f>
        <v>0</v>
      </c>
      <c r="D32" s="636">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25">
      <c r="A33" s="1" t="s">
        <v>884</v>
      </c>
      <c r="B33" s="496" t="str">
        <f>'6'!B41</f>
        <v>RASE-P.7</v>
      </c>
      <c r="C33" s="488">
        <f>'6'!C41</f>
        <v>0</v>
      </c>
      <c r="D33" s="636">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25">
      <c r="A34" s="1" t="s">
        <v>900</v>
      </c>
      <c r="B34" s="496" t="str">
        <f>'6'!B42</f>
        <v>RASE-P.8</v>
      </c>
      <c r="C34" s="488">
        <f>'6'!C42</f>
        <v>0</v>
      </c>
      <c r="D34" s="636">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25">
      <c r="A35" s="1" t="s">
        <v>916</v>
      </c>
      <c r="B35" s="496" t="str">
        <f>'6'!B43</f>
        <v>RASE-P.9</v>
      </c>
      <c r="C35" s="488">
        <f>'6'!C43</f>
        <v>0</v>
      </c>
      <c r="D35" s="636">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25">
      <c r="A36" s="1" t="s">
        <v>932</v>
      </c>
      <c r="B36" s="496" t="str">
        <f>'6'!B44</f>
        <v>RASE-P.10</v>
      </c>
      <c r="C36" s="488">
        <f>'6'!C44</f>
        <v>0</v>
      </c>
      <c r="D36" s="636">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75" x14ac:dyDescent="0.25">
      <c r="C37" s="621" t="s">
        <v>408</v>
      </c>
    </row>
    <row r="38" spans="1:24" x14ac:dyDescent="0.25">
      <c r="B38" s="492">
        <v>1</v>
      </c>
      <c r="C38" s="492">
        <v>2</v>
      </c>
      <c r="D38" s="493">
        <v>3</v>
      </c>
      <c r="E38" s="492">
        <v>4</v>
      </c>
      <c r="F38" s="492">
        <v>5</v>
      </c>
      <c r="G38" s="493">
        <v>6</v>
      </c>
      <c r="H38" s="492">
        <v>7</v>
      </c>
      <c r="I38" s="492">
        <v>8</v>
      </c>
      <c r="J38" s="493">
        <v>9</v>
      </c>
    </row>
    <row r="39" spans="1:24" ht="30" x14ac:dyDescent="0.25">
      <c r="B39" s="483" t="s">
        <v>153</v>
      </c>
      <c r="C39" s="483" t="s">
        <v>1511</v>
      </c>
      <c r="D39" s="483" t="s">
        <v>160</v>
      </c>
      <c r="E39" s="483" t="s">
        <v>100</v>
      </c>
      <c r="F39" s="483" t="s">
        <v>101</v>
      </c>
      <c r="G39" s="483" t="s">
        <v>102</v>
      </c>
      <c r="H39" s="483" t="s">
        <v>103</v>
      </c>
      <c r="I39" s="483" t="s">
        <v>104</v>
      </c>
      <c r="J39" s="483" t="s">
        <v>105</v>
      </c>
    </row>
    <row r="40" spans="1:24" ht="30" x14ac:dyDescent="0.25">
      <c r="A40" s="1" t="s">
        <v>789</v>
      </c>
      <c r="B40" s="488" t="str">
        <f>B27</f>
        <v>RASE-P.1</v>
      </c>
      <c r="C40" s="488" t="str">
        <f>C27</f>
        <v>Vietos projektų mokymuose dalyvavusių asmenų skaičius (8 priemonė: 6 projektai po 15 asmenų)</v>
      </c>
      <c r="D40" s="636">
        <f>SUM(E40:J40)</f>
        <v>90</v>
      </c>
      <c r="E40" s="486">
        <f>VLOOKUP(E$39,'11'!$B$93:$C$98,2,FALSE)</f>
        <v>0</v>
      </c>
      <c r="F40" s="485">
        <f>VLOOKUP(F$39,'11'!$B$93:$C$98,2,FALSE)</f>
        <v>0</v>
      </c>
      <c r="G40" s="485">
        <f>VLOOKUP(G$39,'11'!$B$93:$C$98,2,FALSE)</f>
        <v>15</v>
      </c>
      <c r="H40" s="485">
        <f>VLOOKUP(H$39,'11'!$B$93:$C$98,2,FALSE)</f>
        <v>30</v>
      </c>
      <c r="I40" s="485">
        <f>VLOOKUP(I$39,'11'!$B$93:$C$98,2,FALSE)</f>
        <v>45</v>
      </c>
      <c r="J40" s="485">
        <f>VLOOKUP(J$39,'11'!$B$93:$C$98,2,FALSE)</f>
        <v>0</v>
      </c>
    </row>
    <row r="41" spans="1:24" x14ac:dyDescent="0.25">
      <c r="A41" s="1" t="s">
        <v>805</v>
      </c>
      <c r="B41" s="488" t="str">
        <f t="shared" ref="B41:C41" si="4">B28</f>
        <v>RASE-P.2</v>
      </c>
      <c r="C41" s="488">
        <f t="shared" si="4"/>
        <v>0</v>
      </c>
      <c r="D41" s="636">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25">
      <c r="A42" s="1" t="s">
        <v>821</v>
      </c>
      <c r="B42" s="488" t="str">
        <f t="shared" ref="B42:C42" si="6">B29</f>
        <v>RASE-P.3</v>
      </c>
      <c r="C42" s="488">
        <f t="shared" si="6"/>
        <v>0</v>
      </c>
      <c r="D42" s="636">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25">
      <c r="A43" s="1" t="s">
        <v>837</v>
      </c>
      <c r="B43" s="488" t="str">
        <f t="shared" ref="B43:C43" si="7">B30</f>
        <v>RASE-P.4</v>
      </c>
      <c r="C43" s="488">
        <f t="shared" si="7"/>
        <v>0</v>
      </c>
      <c r="D43" s="636">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25">
      <c r="A44" s="1" t="s">
        <v>853</v>
      </c>
      <c r="B44" s="488" t="str">
        <f t="shared" ref="B44:C44" si="8">B31</f>
        <v>RASE-P.5</v>
      </c>
      <c r="C44" s="488">
        <f t="shared" si="8"/>
        <v>0</v>
      </c>
      <c r="D44" s="636">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25">
      <c r="A45" s="1" t="s">
        <v>869</v>
      </c>
      <c r="B45" s="488" t="str">
        <f t="shared" ref="B45:C45" si="9">B32</f>
        <v>RASE-P.6</v>
      </c>
      <c r="C45" s="488">
        <f t="shared" si="9"/>
        <v>0</v>
      </c>
      <c r="D45" s="636">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25">
      <c r="A46" s="1" t="s">
        <v>885</v>
      </c>
      <c r="B46" s="488" t="str">
        <f t="shared" ref="B46:C46" si="10">B33</f>
        <v>RASE-P.7</v>
      </c>
      <c r="C46" s="488">
        <f t="shared" si="10"/>
        <v>0</v>
      </c>
      <c r="D46" s="636">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25">
      <c r="A47" s="1" t="s">
        <v>901</v>
      </c>
      <c r="B47" s="488" t="str">
        <f t="shared" ref="B47:C47" si="11">B34</f>
        <v>RASE-P.8</v>
      </c>
      <c r="C47" s="488">
        <f t="shared" si="11"/>
        <v>0</v>
      </c>
      <c r="D47" s="636">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25">
      <c r="A48" s="1" t="s">
        <v>917</v>
      </c>
      <c r="B48" s="488" t="str">
        <f t="shared" ref="B48:C48" si="12">B35</f>
        <v>RASE-P.9</v>
      </c>
      <c r="C48" s="488">
        <f t="shared" si="12"/>
        <v>0</v>
      </c>
      <c r="D48" s="636">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25">
      <c r="A49" s="1" t="s">
        <v>933</v>
      </c>
      <c r="B49" s="488" t="str">
        <f t="shared" ref="B49:C49" si="13">B36</f>
        <v>RASE-P.10</v>
      </c>
      <c r="C49" s="488">
        <f t="shared" si="13"/>
        <v>0</v>
      </c>
      <c r="D49" s="636">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25">
      <c r="C52" s="596" t="s">
        <v>1611</v>
      </c>
    </row>
    <row r="53" spans="1:10" x14ac:dyDescent="0.25">
      <c r="C53" s="229" t="s">
        <v>1612</v>
      </c>
    </row>
    <row r="54" spans="1:10" x14ac:dyDescent="0.25">
      <c r="C54" s="597" t="s">
        <v>1641</v>
      </c>
    </row>
    <row r="55" spans="1:10" ht="45" x14ac:dyDescent="0.25">
      <c r="C55" s="335" t="s">
        <v>1639</v>
      </c>
    </row>
  </sheetData>
  <phoneticPr fontId="8" type="noConversion"/>
  <dataValidations disablePrompts="1" count="1">
    <dataValidation type="whole" allowBlank="1" showInputMessage="1" showErrorMessage="1" prompt="Įveskite sveiką skaičių. Maksimali reikšmė - 50" sqref="E8:X8" xr:uid="{848805BF-EB1B-4F33-858F-48DDB4A75BB5}">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0A1D-B1CA-48A7-9CE8-A5245B12356B}">
  <sheetPr>
    <tabColor theme="9"/>
  </sheetPr>
  <dimension ref="A1:AE78"/>
  <sheetViews>
    <sheetView topLeftCell="A47" zoomScaleNormal="100" workbookViewId="0">
      <selection activeCell="B55" sqref="B55:K78"/>
    </sheetView>
  </sheetViews>
  <sheetFormatPr defaultColWidth="9.140625" defaultRowHeight="15" x14ac:dyDescent="0.25"/>
  <cols>
    <col min="1" max="1" width="8.7109375" style="13" customWidth="1"/>
    <col min="2" max="2" width="12.7109375" style="13" customWidth="1"/>
    <col min="3" max="3" width="70.5703125" style="13" customWidth="1"/>
    <col min="4" max="30" width="11.7109375" style="13" customWidth="1"/>
    <col min="31" max="31" width="32.7109375" style="13" customWidth="1"/>
    <col min="32" max="16384" width="9.140625" style="13"/>
  </cols>
  <sheetData>
    <row r="1" spans="1:31" s="42" customFormat="1" ht="18.75" x14ac:dyDescent="0.25">
      <c r="A1" s="44" t="s">
        <v>242</v>
      </c>
      <c r="B1" s="44" t="str">
        <f>'15'!B1</f>
        <v>Preliminarus VPS įgyvendinimo planas</v>
      </c>
      <c r="C1" s="44"/>
      <c r="D1" s="44"/>
      <c r="F1" s="44"/>
      <c r="G1" s="44"/>
      <c r="H1" s="44"/>
      <c r="I1" s="44"/>
      <c r="J1" s="44"/>
      <c r="K1" s="44"/>
      <c r="L1" s="108" t="s">
        <v>1512</v>
      </c>
      <c r="M1" s="44"/>
      <c r="N1" s="44"/>
      <c r="O1" s="44"/>
      <c r="P1" s="44"/>
      <c r="Q1" s="44"/>
      <c r="R1" s="44"/>
      <c r="S1" s="44"/>
      <c r="T1" s="44"/>
      <c r="U1" s="44"/>
      <c r="V1" s="44"/>
      <c r="W1" s="44"/>
      <c r="X1" s="44"/>
      <c r="Y1" s="44"/>
      <c r="Z1" s="44"/>
      <c r="AA1" s="44"/>
      <c r="AB1" s="44"/>
      <c r="AC1" s="44"/>
      <c r="AD1" s="44"/>
      <c r="AE1" s="44"/>
    </row>
    <row r="2" spans="1:31" x14ac:dyDescent="0.25">
      <c r="A2" s="1"/>
      <c r="B2" s="1"/>
      <c r="C2" s="1"/>
      <c r="D2" s="1"/>
      <c r="E2" s="1"/>
      <c r="F2" s="1"/>
      <c r="G2" s="1"/>
      <c r="H2" s="1"/>
      <c r="I2" s="1"/>
      <c r="J2" s="1"/>
      <c r="K2" s="1"/>
      <c r="L2" s="605" t="s">
        <v>1612</v>
      </c>
      <c r="M2" s="1"/>
      <c r="N2" s="1"/>
      <c r="O2" s="1"/>
      <c r="P2" s="1"/>
      <c r="Q2" s="1"/>
      <c r="R2" s="1"/>
      <c r="S2" s="1"/>
      <c r="T2" s="1"/>
      <c r="U2" s="1"/>
      <c r="V2" s="1"/>
      <c r="W2" s="1"/>
      <c r="X2" s="1"/>
      <c r="Y2" s="1"/>
      <c r="Z2" s="1"/>
      <c r="AA2" s="1"/>
      <c r="AB2" s="1"/>
      <c r="AC2" s="1"/>
      <c r="AD2" s="1"/>
      <c r="AE2" s="1"/>
    </row>
    <row r="3" spans="1:31" x14ac:dyDescent="0.25">
      <c r="A3" s="1"/>
      <c r="B3" s="140" t="s">
        <v>1272</v>
      </c>
      <c r="C3" s="205" t="str">
        <f>'1'!C8</f>
        <v>RASE</v>
      </c>
      <c r="D3" s="1"/>
      <c r="E3" s="1"/>
      <c r="F3" s="1"/>
      <c r="G3" s="1"/>
      <c r="H3" s="1"/>
      <c r="I3" s="1"/>
      <c r="J3" s="1"/>
      <c r="K3" s="1"/>
      <c r="L3" s="606" t="s">
        <v>1658</v>
      </c>
      <c r="M3" s="1"/>
      <c r="N3" s="1"/>
      <c r="O3" s="1"/>
      <c r="P3" s="1"/>
      <c r="Q3" s="1"/>
      <c r="R3" s="1"/>
      <c r="S3" s="1"/>
      <c r="T3" s="1"/>
      <c r="U3" s="1"/>
      <c r="V3" s="1"/>
      <c r="W3" s="1"/>
      <c r="X3" s="1"/>
      <c r="Y3" s="1"/>
      <c r="Z3" s="1"/>
      <c r="AA3" s="1"/>
      <c r="AB3" s="1"/>
      <c r="AC3" s="1"/>
      <c r="AD3" s="1"/>
      <c r="AE3" s="1"/>
    </row>
    <row r="4" spans="1:31" customFormat="1" x14ac:dyDescent="0.25">
      <c r="L4" s="605" t="s">
        <v>1639</v>
      </c>
    </row>
    <row r="5" spans="1:31" ht="45" x14ac:dyDescent="0.25">
      <c r="B5" s="21" t="s">
        <v>54</v>
      </c>
      <c r="C5" s="20" t="s">
        <v>53</v>
      </c>
      <c r="D5" s="769" t="s">
        <v>100</v>
      </c>
      <c r="E5" s="769"/>
      <c r="F5" s="769"/>
      <c r="G5" s="769"/>
      <c r="H5" s="769" t="s">
        <v>101</v>
      </c>
      <c r="I5" s="769"/>
      <c r="J5" s="769"/>
      <c r="K5" s="769"/>
    </row>
    <row r="6" spans="1:31" x14ac:dyDescent="0.25">
      <c r="B6" s="21"/>
      <c r="C6" s="20"/>
      <c r="D6" s="224" t="s">
        <v>96</v>
      </c>
      <c r="E6" s="224" t="s">
        <v>97</v>
      </c>
      <c r="F6" s="224" t="s">
        <v>98</v>
      </c>
      <c r="G6" s="224" t="s">
        <v>99</v>
      </c>
      <c r="H6" s="224" t="s">
        <v>96</v>
      </c>
      <c r="I6" s="224" t="s">
        <v>97</v>
      </c>
      <c r="J6" s="224" t="s">
        <v>98</v>
      </c>
      <c r="K6" s="224" t="s">
        <v>99</v>
      </c>
    </row>
    <row r="7" spans="1:31" x14ac:dyDescent="0.25">
      <c r="B7" s="692" t="s">
        <v>0</v>
      </c>
      <c r="C7" s="184" t="str">
        <f>'7'!C7</f>
        <v>Ekonominės rajono plėtros skatinimas, kuriant naujus verslus rajone</v>
      </c>
      <c r="D7" s="693">
        <f>'15'!G8</f>
        <v>0</v>
      </c>
      <c r="E7" s="693">
        <f>'15'!H8</f>
        <v>0</v>
      </c>
      <c r="F7" s="693">
        <f>'15'!I8</f>
        <v>100000</v>
      </c>
      <c r="G7" s="693">
        <f>'15'!J8</f>
        <v>0</v>
      </c>
      <c r="H7" s="693">
        <f>'15'!K8</f>
        <v>0</v>
      </c>
      <c r="I7" s="693">
        <f>'15'!L8</f>
        <v>0</v>
      </c>
      <c r="J7" s="693">
        <f>'15'!M8</f>
        <v>0</v>
      </c>
      <c r="K7" s="693">
        <f>'15'!N8</f>
        <v>0</v>
      </c>
    </row>
    <row r="8" spans="1:31" x14ac:dyDescent="0.25">
      <c r="B8" s="692" t="s">
        <v>1</v>
      </c>
      <c r="C8" s="184" t="str">
        <f>'7'!C8</f>
        <v>Ekonominės rajono plėtros skatinimas, plėtojant esamus rajono verslus</v>
      </c>
      <c r="D8" s="693">
        <f>'15'!G9</f>
        <v>0</v>
      </c>
      <c r="E8" s="693">
        <f>'15'!H9</f>
        <v>0</v>
      </c>
      <c r="F8" s="693">
        <f>'15'!I9</f>
        <v>0</v>
      </c>
      <c r="G8" s="693">
        <f>'15'!J9</f>
        <v>125000</v>
      </c>
      <c r="H8" s="693">
        <f>'15'!K9</f>
        <v>0</v>
      </c>
      <c r="I8" s="693">
        <f>'15'!L9</f>
        <v>125000</v>
      </c>
      <c r="J8" s="693">
        <f>'15'!M9</f>
        <v>0</v>
      </c>
      <c r="K8" s="693">
        <f>'15'!N9</f>
        <v>0</v>
      </c>
    </row>
    <row r="9" spans="1:31" x14ac:dyDescent="0.25">
      <c r="B9" s="692" t="s">
        <v>2</v>
      </c>
      <c r="C9" s="184" t="str">
        <f>'7'!C9</f>
        <v>Skaitmeninimo skatinimas žemės ūkio sektoriuje</v>
      </c>
      <c r="D9" s="693">
        <f>'15'!G10</f>
        <v>0</v>
      </c>
      <c r="E9" s="693">
        <f>'15'!H10</f>
        <v>0</v>
      </c>
      <c r="F9" s="693">
        <f>'15'!I10</f>
        <v>0</v>
      </c>
      <c r="G9" s="693">
        <f>'15'!J10</f>
        <v>0</v>
      </c>
      <c r="H9" s="693">
        <f>'15'!K10</f>
        <v>0</v>
      </c>
      <c r="I9" s="693">
        <f>'15'!L10</f>
        <v>0</v>
      </c>
      <c r="J9" s="693">
        <f>'15'!M10</f>
        <v>0</v>
      </c>
      <c r="K9" s="693">
        <f>'15'!N10</f>
        <v>0</v>
      </c>
    </row>
    <row r="10" spans="1:31" x14ac:dyDescent="0.25">
      <c r="B10" s="692" t="s">
        <v>3</v>
      </c>
      <c r="C10" s="184" t="str">
        <f>'7'!C10</f>
        <v>NVO socialinio verslo kūrimas ir plėtra</v>
      </c>
      <c r="D10" s="693">
        <f>'15'!G11</f>
        <v>0</v>
      </c>
      <c r="E10" s="693">
        <f>'15'!H11</f>
        <v>0</v>
      </c>
      <c r="F10" s="693">
        <f>'15'!I11</f>
        <v>0</v>
      </c>
      <c r="G10" s="693">
        <f>'15'!J11</f>
        <v>0</v>
      </c>
      <c r="H10" s="693">
        <f>'15'!K11</f>
        <v>0</v>
      </c>
      <c r="I10" s="693">
        <f>'15'!L11</f>
        <v>0</v>
      </c>
      <c r="J10" s="693">
        <f>'15'!M11</f>
        <v>0</v>
      </c>
      <c r="K10" s="693">
        <f>'15'!N11</f>
        <v>0</v>
      </c>
    </row>
    <row r="11" spans="1:31" x14ac:dyDescent="0.25">
      <c r="B11" s="692" t="s">
        <v>4</v>
      </c>
      <c r="C11" s="184" t="str">
        <f>'7'!C11</f>
        <v>Bendruomeninių verslumo iniciatyvų kūrimas ir plėtra</v>
      </c>
      <c r="D11" s="693">
        <f>'15'!G12</f>
        <v>0</v>
      </c>
      <c r="E11" s="693">
        <f>'15'!H12</f>
        <v>0</v>
      </c>
      <c r="F11" s="693">
        <f>'15'!I12</f>
        <v>0</v>
      </c>
      <c r="G11" s="693">
        <f>'15'!J12</f>
        <v>0</v>
      </c>
      <c r="H11" s="693">
        <f>'15'!K12</f>
        <v>0</v>
      </c>
      <c r="I11" s="693">
        <f>'15'!L12</f>
        <v>0</v>
      </c>
      <c r="J11" s="693">
        <f>'15'!M12</f>
        <v>100000</v>
      </c>
      <c r="K11" s="693">
        <f>'15'!N12</f>
        <v>0</v>
      </c>
    </row>
    <row r="12" spans="1:31" ht="30" x14ac:dyDescent="0.25">
      <c r="B12" s="692" t="s">
        <v>5</v>
      </c>
      <c r="C12" s="184" t="str">
        <f>'7'!C12</f>
        <v>Viešųjų paslaugų ir infrastruktūros prieinamumas vietos bendruomenei didinimas</v>
      </c>
      <c r="D12" s="693">
        <f>'15'!G13</f>
        <v>0</v>
      </c>
      <c r="E12" s="693">
        <f>'15'!H13</f>
        <v>0</v>
      </c>
      <c r="F12" s="693">
        <f>'15'!I13</f>
        <v>0</v>
      </c>
      <c r="G12" s="693">
        <f>'15'!J13</f>
        <v>0</v>
      </c>
      <c r="H12" s="693">
        <f>'15'!K13</f>
        <v>0</v>
      </c>
      <c r="I12" s="693">
        <f>'15'!L13</f>
        <v>0</v>
      </c>
      <c r="J12" s="693">
        <f>'15'!M13</f>
        <v>0</v>
      </c>
      <c r="K12" s="693">
        <f>'15'!N13</f>
        <v>0</v>
      </c>
    </row>
    <row r="13" spans="1:31" x14ac:dyDescent="0.25">
      <c r="B13" s="692" t="s">
        <v>6</v>
      </c>
      <c r="C13" s="184" t="str">
        <f>'7'!C13</f>
        <v>NVO iniciatyvų skatinimas, kultūros tradicijų, amatų saugojimas ir sklaida</v>
      </c>
      <c r="D13" s="693">
        <f>'15'!G14</f>
        <v>0</v>
      </c>
      <c r="E13" s="693">
        <f>'15'!H14</f>
        <v>0</v>
      </c>
      <c r="F13" s="693">
        <f>'15'!I14</f>
        <v>0</v>
      </c>
      <c r="G13" s="693">
        <f>'15'!J14</f>
        <v>50000</v>
      </c>
      <c r="H13" s="693">
        <f>'15'!K14</f>
        <v>0</v>
      </c>
      <c r="I13" s="693">
        <f>'15'!L14</f>
        <v>0</v>
      </c>
      <c r="J13" s="693">
        <f>'15'!M14</f>
        <v>0</v>
      </c>
      <c r="K13" s="693">
        <f>'15'!N14</f>
        <v>50000</v>
      </c>
    </row>
    <row r="14" spans="1:31" x14ac:dyDescent="0.25">
      <c r="B14" s="692" t="s">
        <v>7</v>
      </c>
      <c r="C14" s="184" t="str">
        <f>'7'!C14</f>
        <v>Vietos projektų pareiškėjų ir vykdytojų mokymas, įgūdžių įgijimas</v>
      </c>
      <c r="D14" s="693">
        <f>'15'!G15</f>
        <v>0</v>
      </c>
      <c r="E14" s="693">
        <f>'15'!H15</f>
        <v>0</v>
      </c>
      <c r="F14" s="693">
        <f>'15'!I15</f>
        <v>0</v>
      </c>
      <c r="G14" s="693">
        <f>'15'!J15</f>
        <v>0</v>
      </c>
      <c r="H14" s="693">
        <f>'15'!K15</f>
        <v>0</v>
      </c>
      <c r="I14" s="693">
        <f>'15'!L15</f>
        <v>0</v>
      </c>
      <c r="J14" s="693">
        <f>'15'!M15</f>
        <v>15900</v>
      </c>
      <c r="K14" s="693">
        <f>'15'!N15</f>
        <v>0</v>
      </c>
    </row>
    <row r="15" spans="1:31" x14ac:dyDescent="0.25">
      <c r="B15" s="692" t="s">
        <v>8</v>
      </c>
      <c r="C15" s="184" t="str">
        <f>'7'!C15</f>
        <v>Teritorinio VVG bendradarbiavimo skatinimas</v>
      </c>
      <c r="D15" s="693">
        <f>'15'!G16</f>
        <v>0</v>
      </c>
      <c r="E15" s="693">
        <f>'15'!H16</f>
        <v>0</v>
      </c>
      <c r="F15" s="693">
        <f>'15'!I16</f>
        <v>0</v>
      </c>
      <c r="G15" s="693">
        <f>'15'!J16</f>
        <v>0</v>
      </c>
      <c r="H15" s="693">
        <f>'15'!K16</f>
        <v>0</v>
      </c>
      <c r="I15" s="693">
        <f>'15'!L16</f>
        <v>0</v>
      </c>
      <c r="J15" s="693">
        <f>'15'!M16</f>
        <v>0</v>
      </c>
      <c r="K15" s="693">
        <f>'15'!N16</f>
        <v>0</v>
      </c>
    </row>
    <row r="16" spans="1:31" x14ac:dyDescent="0.25">
      <c r="B16" s="692" t="s">
        <v>9</v>
      </c>
      <c r="C16" s="184">
        <f>'7'!C16</f>
        <v>0</v>
      </c>
      <c r="D16" s="693">
        <f>'15'!G17</f>
        <v>0</v>
      </c>
      <c r="E16" s="693">
        <f>'15'!H17</f>
        <v>0</v>
      </c>
      <c r="F16" s="693">
        <f>'15'!I17</f>
        <v>0</v>
      </c>
      <c r="G16" s="693">
        <f>'15'!J17</f>
        <v>0</v>
      </c>
      <c r="H16" s="693">
        <f>'15'!K17</f>
        <v>0</v>
      </c>
      <c r="I16" s="693">
        <f>'15'!L17</f>
        <v>0</v>
      </c>
      <c r="J16" s="693">
        <f>'15'!M17</f>
        <v>0</v>
      </c>
      <c r="K16" s="693">
        <f>'15'!N17</f>
        <v>0</v>
      </c>
    </row>
    <row r="17" spans="2:11" x14ac:dyDescent="0.25">
      <c r="B17" s="692" t="s">
        <v>43</v>
      </c>
      <c r="C17" s="184">
        <f>'7'!C17</f>
        <v>0</v>
      </c>
      <c r="D17" s="693">
        <f>'15'!G18</f>
        <v>0</v>
      </c>
      <c r="E17" s="693">
        <f>'15'!H18</f>
        <v>0</v>
      </c>
      <c r="F17" s="693">
        <f>'15'!I18</f>
        <v>0</v>
      </c>
      <c r="G17" s="693">
        <f>'15'!J18</f>
        <v>0</v>
      </c>
      <c r="H17" s="693">
        <f>'15'!K18</f>
        <v>0</v>
      </c>
      <c r="I17" s="693">
        <f>'15'!L18</f>
        <v>0</v>
      </c>
      <c r="J17" s="693">
        <f>'15'!M18</f>
        <v>0</v>
      </c>
      <c r="K17" s="693">
        <f>'15'!N18</f>
        <v>0</v>
      </c>
    </row>
    <row r="18" spans="2:11" x14ac:dyDescent="0.25">
      <c r="B18" s="692" t="s">
        <v>44</v>
      </c>
      <c r="C18" s="184">
        <f>'7'!C18</f>
        <v>0</v>
      </c>
      <c r="D18" s="693">
        <f>'15'!G19</f>
        <v>0</v>
      </c>
      <c r="E18" s="693">
        <f>'15'!H19</f>
        <v>0</v>
      </c>
      <c r="F18" s="693">
        <f>'15'!I19</f>
        <v>0</v>
      </c>
      <c r="G18" s="693">
        <f>'15'!J19</f>
        <v>0</v>
      </c>
      <c r="H18" s="693">
        <f>'15'!K19</f>
        <v>0</v>
      </c>
      <c r="I18" s="693">
        <f>'15'!L19</f>
        <v>0</v>
      </c>
      <c r="J18" s="693">
        <f>'15'!M19</f>
        <v>0</v>
      </c>
      <c r="K18" s="693">
        <f>'15'!N19</f>
        <v>0</v>
      </c>
    </row>
    <row r="19" spans="2:11" x14ac:dyDescent="0.25">
      <c r="B19" s="692" t="s">
        <v>45</v>
      </c>
      <c r="C19" s="184">
        <f>'7'!C19</f>
        <v>0</v>
      </c>
      <c r="D19" s="693">
        <f>'15'!G20</f>
        <v>0</v>
      </c>
      <c r="E19" s="693">
        <f>'15'!H20</f>
        <v>0</v>
      </c>
      <c r="F19" s="693">
        <f>'15'!I20</f>
        <v>0</v>
      </c>
      <c r="G19" s="693">
        <f>'15'!J20</f>
        <v>0</v>
      </c>
      <c r="H19" s="693">
        <f>'15'!K20</f>
        <v>0</v>
      </c>
      <c r="I19" s="693">
        <f>'15'!L20</f>
        <v>0</v>
      </c>
      <c r="J19" s="693">
        <f>'15'!M20</f>
        <v>0</v>
      </c>
      <c r="K19" s="693">
        <f>'15'!N20</f>
        <v>0</v>
      </c>
    </row>
    <row r="20" spans="2:11" x14ac:dyDescent="0.25">
      <c r="B20" s="692" t="s">
        <v>46</v>
      </c>
      <c r="C20" s="184">
        <f>'7'!C20</f>
        <v>0</v>
      </c>
      <c r="D20" s="693">
        <f>'15'!G21</f>
        <v>0</v>
      </c>
      <c r="E20" s="693">
        <f>'15'!H21</f>
        <v>0</v>
      </c>
      <c r="F20" s="693">
        <f>'15'!I21</f>
        <v>0</v>
      </c>
      <c r="G20" s="693">
        <f>'15'!J21</f>
        <v>0</v>
      </c>
      <c r="H20" s="693">
        <f>'15'!K21</f>
        <v>0</v>
      </c>
      <c r="I20" s="693">
        <f>'15'!L21</f>
        <v>0</v>
      </c>
      <c r="J20" s="693">
        <f>'15'!M21</f>
        <v>0</v>
      </c>
      <c r="K20" s="693">
        <f>'15'!N21</f>
        <v>0</v>
      </c>
    </row>
    <row r="21" spans="2:11" x14ac:dyDescent="0.25">
      <c r="B21" s="692" t="s">
        <v>47</v>
      </c>
      <c r="C21" s="184">
        <f>'7'!C21</f>
        <v>0</v>
      </c>
      <c r="D21" s="693">
        <f>'15'!G22</f>
        <v>0</v>
      </c>
      <c r="E21" s="693">
        <f>'15'!H22</f>
        <v>0</v>
      </c>
      <c r="F21" s="693">
        <f>'15'!I22</f>
        <v>0</v>
      </c>
      <c r="G21" s="693">
        <f>'15'!J22</f>
        <v>0</v>
      </c>
      <c r="H21" s="693">
        <f>'15'!K22</f>
        <v>0</v>
      </c>
      <c r="I21" s="693">
        <f>'15'!L22</f>
        <v>0</v>
      </c>
      <c r="J21" s="693">
        <f>'15'!M22</f>
        <v>0</v>
      </c>
      <c r="K21" s="693">
        <f>'15'!N22</f>
        <v>0</v>
      </c>
    </row>
    <row r="22" spans="2:11" x14ac:dyDescent="0.25">
      <c r="B22" s="692" t="s">
        <v>48</v>
      </c>
      <c r="C22" s="184">
        <f>'7'!C22</f>
        <v>0</v>
      </c>
      <c r="D22" s="693">
        <f>'15'!G23</f>
        <v>0</v>
      </c>
      <c r="E22" s="693">
        <f>'15'!H23</f>
        <v>0</v>
      </c>
      <c r="F22" s="693">
        <f>'15'!I23</f>
        <v>0</v>
      </c>
      <c r="G22" s="693">
        <f>'15'!J23</f>
        <v>0</v>
      </c>
      <c r="H22" s="693">
        <f>'15'!K23</f>
        <v>0</v>
      </c>
      <c r="I22" s="693">
        <f>'15'!L23</f>
        <v>0</v>
      </c>
      <c r="J22" s="693">
        <f>'15'!M23</f>
        <v>0</v>
      </c>
      <c r="K22" s="693">
        <f>'15'!N23</f>
        <v>0</v>
      </c>
    </row>
    <row r="23" spans="2:11" x14ac:dyDescent="0.25">
      <c r="B23" s="692" t="s">
        <v>49</v>
      </c>
      <c r="C23" s="184">
        <f>'7'!C23</f>
        <v>0</v>
      </c>
      <c r="D23" s="693">
        <f>'15'!G24</f>
        <v>0</v>
      </c>
      <c r="E23" s="693">
        <f>'15'!H24</f>
        <v>0</v>
      </c>
      <c r="F23" s="693">
        <f>'15'!I24</f>
        <v>0</v>
      </c>
      <c r="G23" s="693">
        <f>'15'!J24</f>
        <v>0</v>
      </c>
      <c r="H23" s="693">
        <f>'15'!K24</f>
        <v>0</v>
      </c>
      <c r="I23" s="693">
        <f>'15'!L24</f>
        <v>0</v>
      </c>
      <c r="J23" s="693">
        <f>'15'!M24</f>
        <v>0</v>
      </c>
      <c r="K23" s="693">
        <f>'15'!N24</f>
        <v>0</v>
      </c>
    </row>
    <row r="24" spans="2:11" x14ac:dyDescent="0.25">
      <c r="B24" s="692" t="s">
        <v>50</v>
      </c>
      <c r="C24" s="184">
        <f>'7'!C24</f>
        <v>0</v>
      </c>
      <c r="D24" s="693">
        <f>'15'!G25</f>
        <v>0</v>
      </c>
      <c r="E24" s="693">
        <f>'15'!H25</f>
        <v>0</v>
      </c>
      <c r="F24" s="693">
        <f>'15'!I25</f>
        <v>0</v>
      </c>
      <c r="G24" s="693">
        <f>'15'!J25</f>
        <v>0</v>
      </c>
      <c r="H24" s="693">
        <f>'15'!K25</f>
        <v>0</v>
      </c>
      <c r="I24" s="693">
        <f>'15'!L25</f>
        <v>0</v>
      </c>
      <c r="J24" s="693">
        <f>'15'!M25</f>
        <v>0</v>
      </c>
      <c r="K24" s="693">
        <f>'15'!N25</f>
        <v>0</v>
      </c>
    </row>
    <row r="25" spans="2:11" x14ac:dyDescent="0.25">
      <c r="B25" s="692" t="s">
        <v>51</v>
      </c>
      <c r="C25" s="184">
        <f>'7'!C25</f>
        <v>0</v>
      </c>
      <c r="D25" s="693">
        <f>'15'!G26</f>
        <v>0</v>
      </c>
      <c r="E25" s="693">
        <f>'15'!H26</f>
        <v>0</v>
      </c>
      <c r="F25" s="693">
        <f>'15'!I26</f>
        <v>0</v>
      </c>
      <c r="G25" s="693">
        <f>'15'!J26</f>
        <v>0</v>
      </c>
      <c r="H25" s="693">
        <f>'15'!K26</f>
        <v>0</v>
      </c>
      <c r="I25" s="693">
        <f>'15'!L26</f>
        <v>0</v>
      </c>
      <c r="J25" s="693">
        <f>'15'!M26</f>
        <v>0</v>
      </c>
      <c r="K25" s="693">
        <f>'15'!N26</f>
        <v>0</v>
      </c>
    </row>
    <row r="26" spans="2:11" x14ac:dyDescent="0.25">
      <c r="B26" s="692" t="s">
        <v>52</v>
      </c>
      <c r="C26" s="184">
        <f>'7'!C26</f>
        <v>0</v>
      </c>
      <c r="D26" s="693">
        <f>'15'!G27</f>
        <v>0</v>
      </c>
      <c r="E26" s="693">
        <f>'15'!H27</f>
        <v>0</v>
      </c>
      <c r="F26" s="693">
        <f>'15'!I27</f>
        <v>0</v>
      </c>
      <c r="G26" s="693">
        <f>'15'!J27</f>
        <v>0</v>
      </c>
      <c r="H26" s="693">
        <f>'15'!K27</f>
        <v>0</v>
      </c>
      <c r="I26" s="693">
        <f>'15'!L27</f>
        <v>0</v>
      </c>
      <c r="J26" s="693">
        <f>'15'!M27</f>
        <v>0</v>
      </c>
      <c r="K26" s="693">
        <f>'15'!N27</f>
        <v>0</v>
      </c>
    </row>
    <row r="27" spans="2:11" x14ac:dyDescent="0.25">
      <c r="B27" s="23"/>
      <c r="C27" s="23" t="s">
        <v>160</v>
      </c>
      <c r="D27" s="695">
        <f>'15'!G28</f>
        <v>0</v>
      </c>
      <c r="E27" s="695">
        <f>'15'!H28</f>
        <v>0</v>
      </c>
      <c r="F27" s="695">
        <f>'15'!I28</f>
        <v>100000</v>
      </c>
      <c r="G27" s="695">
        <f>'15'!J28</f>
        <v>175000</v>
      </c>
      <c r="H27" s="695">
        <f>'15'!K28</f>
        <v>0</v>
      </c>
      <c r="I27" s="695">
        <f>'15'!L28</f>
        <v>125000</v>
      </c>
      <c r="J27" s="695">
        <f>'15'!M28</f>
        <v>115900</v>
      </c>
      <c r="K27" s="695">
        <f>'15'!N28</f>
        <v>50000</v>
      </c>
    </row>
    <row r="28" spans="2:11" ht="30" customHeight="1" x14ac:dyDescent="0.25">
      <c r="B28" s="696" t="s">
        <v>1295</v>
      </c>
      <c r="C28" s="768" t="str">
        <f>'15'!C29</f>
        <v>Faktinis kvietimų skaičius konkrečiais metais gali nesutapti su lentelėje nurodytu. Konkrečių metų kvietimai suplanuojami rengiant metinį kvietimų grafiką, kuris skelbiamas VVG svetainėje.</v>
      </c>
      <c r="D28" s="768"/>
      <c r="E28" s="768"/>
      <c r="F28" s="768"/>
      <c r="G28" s="768"/>
      <c r="H28" s="768"/>
      <c r="I28" s="768"/>
      <c r="J28" s="768"/>
      <c r="K28" s="768"/>
    </row>
    <row r="29" spans="2:11" ht="15.75" customHeight="1" x14ac:dyDescent="0.25"/>
    <row r="30" spans="2:11" ht="45" x14ac:dyDescent="0.25">
      <c r="B30" s="21" t="s">
        <v>54</v>
      </c>
      <c r="C30" s="20" t="s">
        <v>53</v>
      </c>
      <c r="D30" s="769" t="s">
        <v>102</v>
      </c>
      <c r="E30" s="769"/>
      <c r="F30" s="769"/>
      <c r="G30" s="769"/>
      <c r="H30" s="769" t="s">
        <v>103</v>
      </c>
      <c r="I30" s="769"/>
      <c r="J30" s="769"/>
      <c r="K30" s="769"/>
    </row>
    <row r="31" spans="2:11" x14ac:dyDescent="0.25">
      <c r="B31" s="21"/>
      <c r="C31" s="20"/>
      <c r="D31" s="224" t="s">
        <v>96</v>
      </c>
      <c r="E31" s="224" t="s">
        <v>97</v>
      </c>
      <c r="F31" s="224" t="s">
        <v>98</v>
      </c>
      <c r="G31" s="224" t="s">
        <v>99</v>
      </c>
      <c r="H31" s="224" t="s">
        <v>96</v>
      </c>
      <c r="I31" s="224" t="s">
        <v>97</v>
      </c>
      <c r="J31" s="224" t="s">
        <v>98</v>
      </c>
      <c r="K31" s="224" t="s">
        <v>99</v>
      </c>
    </row>
    <row r="32" spans="2:11" x14ac:dyDescent="0.25">
      <c r="B32" s="692" t="s">
        <v>0</v>
      </c>
      <c r="C32" s="184" t="str">
        <f>C7</f>
        <v>Ekonominės rajono plėtros skatinimas, kuriant naujus verslus rajone</v>
      </c>
      <c r="D32" s="693">
        <f>'15'!O8</f>
        <v>0</v>
      </c>
      <c r="E32" s="693">
        <f>'15'!P8</f>
        <v>100000</v>
      </c>
      <c r="F32" s="693">
        <f>'15'!Q8</f>
        <v>0</v>
      </c>
      <c r="G32" s="693">
        <f>'15'!R8</f>
        <v>0</v>
      </c>
      <c r="H32" s="693">
        <f>'15'!S8</f>
        <v>0</v>
      </c>
      <c r="I32" s="693">
        <f>'15'!T8</f>
        <v>0</v>
      </c>
      <c r="J32" s="693">
        <f>'15'!U8</f>
        <v>0</v>
      </c>
      <c r="K32" s="693">
        <f>'15'!V8</f>
        <v>0</v>
      </c>
    </row>
    <row r="33" spans="2:11" x14ac:dyDescent="0.25">
      <c r="B33" s="692" t="s">
        <v>1</v>
      </c>
      <c r="C33" s="184" t="str">
        <f t="shared" ref="C33:C51" si="0">C8</f>
        <v>Ekonominės rajono plėtros skatinimas, plėtojant esamus rajono verslus</v>
      </c>
      <c r="D33" s="693">
        <f>'15'!O9</f>
        <v>0</v>
      </c>
      <c r="E33" s="693">
        <f>'15'!P9</f>
        <v>0</v>
      </c>
      <c r="F33" s="693">
        <f>'15'!Q9</f>
        <v>0</v>
      </c>
      <c r="G33" s="693">
        <f>'15'!R9</f>
        <v>0</v>
      </c>
      <c r="H33" s="693">
        <f>'15'!S9</f>
        <v>0</v>
      </c>
      <c r="I33" s="693">
        <f>'15'!T9</f>
        <v>0</v>
      </c>
      <c r="J33" s="693">
        <f>'15'!U9</f>
        <v>0</v>
      </c>
      <c r="K33" s="693">
        <f>'15'!V9</f>
        <v>0</v>
      </c>
    </row>
    <row r="34" spans="2:11" x14ac:dyDescent="0.25">
      <c r="B34" s="692" t="s">
        <v>2</v>
      </c>
      <c r="C34" s="184" t="str">
        <f t="shared" si="0"/>
        <v>Skaitmeninimo skatinimas žemės ūkio sektoriuje</v>
      </c>
      <c r="D34" s="693">
        <f>'15'!O10</f>
        <v>0</v>
      </c>
      <c r="E34" s="693">
        <f>'15'!P10</f>
        <v>0</v>
      </c>
      <c r="F34" s="693">
        <f>'15'!Q10</f>
        <v>80000</v>
      </c>
      <c r="G34" s="693">
        <f>'15'!R10</f>
        <v>0</v>
      </c>
      <c r="H34" s="693">
        <f>'15'!S10</f>
        <v>0</v>
      </c>
      <c r="I34" s="693">
        <f>'15'!T10</f>
        <v>0</v>
      </c>
      <c r="J34" s="693">
        <f>'15'!U10</f>
        <v>0</v>
      </c>
      <c r="K34" s="693">
        <f>'15'!V10</f>
        <v>0</v>
      </c>
    </row>
    <row r="35" spans="2:11" x14ac:dyDescent="0.25">
      <c r="B35" s="692" t="s">
        <v>3</v>
      </c>
      <c r="C35" s="184" t="str">
        <f t="shared" si="0"/>
        <v>NVO socialinio verslo kūrimas ir plėtra</v>
      </c>
      <c r="D35" s="693">
        <f>'15'!O11</f>
        <v>0</v>
      </c>
      <c r="E35" s="693">
        <f>'15'!P11</f>
        <v>0</v>
      </c>
      <c r="F35" s="693">
        <f>'15'!Q11</f>
        <v>0</v>
      </c>
      <c r="G35" s="693">
        <f>'15'!R11</f>
        <v>0</v>
      </c>
      <c r="H35" s="693">
        <f>'15'!S11</f>
        <v>0</v>
      </c>
      <c r="I35" s="693">
        <f>'15'!T11</f>
        <v>0</v>
      </c>
      <c r="J35" s="693">
        <f>'15'!U11</f>
        <v>50058.400000000001</v>
      </c>
      <c r="K35" s="693">
        <f>'15'!V11</f>
        <v>0</v>
      </c>
    </row>
    <row r="36" spans="2:11" x14ac:dyDescent="0.25">
      <c r="B36" s="692" t="s">
        <v>4</v>
      </c>
      <c r="C36" s="184" t="str">
        <f t="shared" si="0"/>
        <v>Bendruomeninių verslumo iniciatyvų kūrimas ir plėtra</v>
      </c>
      <c r="D36" s="693">
        <f>'15'!O12</f>
        <v>0</v>
      </c>
      <c r="E36" s="693">
        <f>'15'!P12</f>
        <v>100000</v>
      </c>
      <c r="F36" s="693">
        <f>'15'!Q12</f>
        <v>0</v>
      </c>
      <c r="G36" s="693">
        <f>'15'!R12</f>
        <v>0</v>
      </c>
      <c r="H36" s="693">
        <f>'15'!S12</f>
        <v>0</v>
      </c>
      <c r="I36" s="693">
        <f>'15'!T12</f>
        <v>0</v>
      </c>
      <c r="J36" s="693">
        <f>'15'!U12</f>
        <v>100000</v>
      </c>
      <c r="K36" s="693">
        <f>'15'!V12</f>
        <v>0</v>
      </c>
    </row>
    <row r="37" spans="2:11" ht="30" x14ac:dyDescent="0.25">
      <c r="B37" s="692" t="s">
        <v>5</v>
      </c>
      <c r="C37" s="184" t="str">
        <f t="shared" si="0"/>
        <v>Viešųjų paslaugų ir infrastruktūros prieinamumas vietos bendruomenei didinimas</v>
      </c>
      <c r="D37" s="693">
        <f>'15'!O13</f>
        <v>0</v>
      </c>
      <c r="E37" s="693">
        <f>'15'!P13</f>
        <v>0</v>
      </c>
      <c r="F37" s="693">
        <f>'15'!Q13</f>
        <v>0</v>
      </c>
      <c r="G37" s="693">
        <f>'15'!R13</f>
        <v>0</v>
      </c>
      <c r="H37" s="693">
        <f>'15'!S13</f>
        <v>100000</v>
      </c>
      <c r="I37" s="693">
        <f>'15'!T13</f>
        <v>0</v>
      </c>
      <c r="J37" s="693">
        <f>'15'!U13</f>
        <v>0</v>
      </c>
      <c r="K37" s="693">
        <f>'15'!V13</f>
        <v>0</v>
      </c>
    </row>
    <row r="38" spans="2:11" x14ac:dyDescent="0.25">
      <c r="B38" s="692" t="s">
        <v>6</v>
      </c>
      <c r="C38" s="184" t="str">
        <f t="shared" si="0"/>
        <v>NVO iniciatyvų skatinimas, kultūros tradicijų, amatų saugojimas ir sklaida</v>
      </c>
      <c r="D38" s="693">
        <f>'15'!O14</f>
        <v>0</v>
      </c>
      <c r="E38" s="693">
        <f>'15'!P14</f>
        <v>0</v>
      </c>
      <c r="F38" s="693">
        <f>'15'!Q14</f>
        <v>0</v>
      </c>
      <c r="G38" s="693">
        <f>'15'!R14</f>
        <v>50000</v>
      </c>
      <c r="H38" s="693">
        <f>'15'!S14</f>
        <v>0</v>
      </c>
      <c r="I38" s="693">
        <f>'15'!T14</f>
        <v>50000</v>
      </c>
      <c r="J38" s="693">
        <f>'15'!U14</f>
        <v>0</v>
      </c>
      <c r="K38" s="693">
        <f>'15'!V14</f>
        <v>0</v>
      </c>
    </row>
    <row r="39" spans="2:11" x14ac:dyDescent="0.25">
      <c r="B39" s="692" t="s">
        <v>7</v>
      </c>
      <c r="C39" s="184" t="str">
        <f t="shared" si="0"/>
        <v>Vietos projektų pareiškėjų ir vykdytojų mokymas, įgūdžių įgijimas</v>
      </c>
      <c r="D39" s="693">
        <f>'15'!O15</f>
        <v>0</v>
      </c>
      <c r="E39" s="693">
        <f>'15'!P15</f>
        <v>31800</v>
      </c>
      <c r="F39" s="693">
        <f>'15'!Q15</f>
        <v>0</v>
      </c>
      <c r="G39" s="693">
        <f>'15'!R15</f>
        <v>0</v>
      </c>
      <c r="H39" s="693">
        <f>'15'!S15</f>
        <v>31800</v>
      </c>
      <c r="I39" s="693">
        <f>'15'!T15</f>
        <v>0</v>
      </c>
      <c r="J39" s="693">
        <f>'15'!U15</f>
        <v>0</v>
      </c>
      <c r="K39" s="693">
        <f>'15'!V15</f>
        <v>0</v>
      </c>
    </row>
    <row r="40" spans="2:11" x14ac:dyDescent="0.25">
      <c r="B40" s="692" t="s">
        <v>8</v>
      </c>
      <c r="C40" s="184" t="str">
        <f t="shared" si="0"/>
        <v>Teritorinio VVG bendradarbiavimo skatinimas</v>
      </c>
      <c r="D40" s="693">
        <f>'15'!O16</f>
        <v>0</v>
      </c>
      <c r="E40" s="693">
        <f>'15'!P16</f>
        <v>0</v>
      </c>
      <c r="F40" s="693">
        <f>'15'!Q16</f>
        <v>0</v>
      </c>
      <c r="G40" s="693">
        <f>'15'!R16</f>
        <v>0</v>
      </c>
      <c r="H40" s="693">
        <f>'15'!S16</f>
        <v>0</v>
      </c>
      <c r="I40" s="693">
        <f>'15'!T16</f>
        <v>0</v>
      </c>
      <c r="J40" s="693">
        <f>'15'!U16</f>
        <v>0</v>
      </c>
      <c r="K40" s="693">
        <f>'15'!V16</f>
        <v>0</v>
      </c>
    </row>
    <row r="41" spans="2:11" x14ac:dyDescent="0.25">
      <c r="B41" s="692" t="s">
        <v>9</v>
      </c>
      <c r="C41" s="184">
        <f t="shared" si="0"/>
        <v>0</v>
      </c>
      <c r="D41" s="693">
        <f>'15'!O17</f>
        <v>0</v>
      </c>
      <c r="E41" s="693">
        <f>'15'!P17</f>
        <v>0</v>
      </c>
      <c r="F41" s="693">
        <f>'15'!Q17</f>
        <v>0</v>
      </c>
      <c r="G41" s="693">
        <f>'15'!R17</f>
        <v>0</v>
      </c>
      <c r="H41" s="693">
        <f>'15'!S17</f>
        <v>0</v>
      </c>
      <c r="I41" s="693">
        <f>'15'!T17</f>
        <v>0</v>
      </c>
      <c r="J41" s="693">
        <f>'15'!U17</f>
        <v>0</v>
      </c>
      <c r="K41" s="693">
        <f>'15'!V17</f>
        <v>0</v>
      </c>
    </row>
    <row r="42" spans="2:11" x14ac:dyDescent="0.25">
      <c r="B42" s="692" t="s">
        <v>43</v>
      </c>
      <c r="C42" s="184">
        <f t="shared" si="0"/>
        <v>0</v>
      </c>
      <c r="D42" s="693">
        <f>'15'!O18</f>
        <v>0</v>
      </c>
      <c r="E42" s="693">
        <f>'15'!P18</f>
        <v>0</v>
      </c>
      <c r="F42" s="693">
        <f>'15'!Q18</f>
        <v>0</v>
      </c>
      <c r="G42" s="693">
        <f>'15'!R18</f>
        <v>0</v>
      </c>
      <c r="H42" s="693">
        <f>'15'!S18</f>
        <v>0</v>
      </c>
      <c r="I42" s="693">
        <f>'15'!T18</f>
        <v>0</v>
      </c>
      <c r="J42" s="693">
        <f>'15'!U18</f>
        <v>0</v>
      </c>
      <c r="K42" s="693">
        <f>'15'!V18</f>
        <v>0</v>
      </c>
    </row>
    <row r="43" spans="2:11" x14ac:dyDescent="0.25">
      <c r="B43" s="692" t="s">
        <v>44</v>
      </c>
      <c r="C43" s="184">
        <f t="shared" si="0"/>
        <v>0</v>
      </c>
      <c r="D43" s="693">
        <f>'15'!O19</f>
        <v>0</v>
      </c>
      <c r="E43" s="693">
        <f>'15'!P19</f>
        <v>0</v>
      </c>
      <c r="F43" s="693">
        <f>'15'!Q19</f>
        <v>0</v>
      </c>
      <c r="G43" s="693">
        <f>'15'!R19</f>
        <v>0</v>
      </c>
      <c r="H43" s="693">
        <f>'15'!S19</f>
        <v>0</v>
      </c>
      <c r="I43" s="693">
        <f>'15'!T19</f>
        <v>0</v>
      </c>
      <c r="J43" s="693">
        <f>'15'!U19</f>
        <v>0</v>
      </c>
      <c r="K43" s="693">
        <f>'15'!V19</f>
        <v>0</v>
      </c>
    </row>
    <row r="44" spans="2:11" x14ac:dyDescent="0.25">
      <c r="B44" s="692" t="s">
        <v>45</v>
      </c>
      <c r="C44" s="184">
        <f t="shared" si="0"/>
        <v>0</v>
      </c>
      <c r="D44" s="693">
        <f>'15'!O20</f>
        <v>0</v>
      </c>
      <c r="E44" s="693">
        <f>'15'!P20</f>
        <v>0</v>
      </c>
      <c r="F44" s="693">
        <f>'15'!Q20</f>
        <v>0</v>
      </c>
      <c r="G44" s="693">
        <f>'15'!R20</f>
        <v>0</v>
      </c>
      <c r="H44" s="693">
        <f>'15'!S20</f>
        <v>0</v>
      </c>
      <c r="I44" s="693">
        <f>'15'!T20</f>
        <v>0</v>
      </c>
      <c r="J44" s="693">
        <f>'15'!U20</f>
        <v>0</v>
      </c>
      <c r="K44" s="693">
        <f>'15'!V20</f>
        <v>0</v>
      </c>
    </row>
    <row r="45" spans="2:11" x14ac:dyDescent="0.25">
      <c r="B45" s="692" t="s">
        <v>46</v>
      </c>
      <c r="C45" s="184">
        <f t="shared" si="0"/>
        <v>0</v>
      </c>
      <c r="D45" s="693">
        <f>'15'!O21</f>
        <v>0</v>
      </c>
      <c r="E45" s="693">
        <f>'15'!P21</f>
        <v>0</v>
      </c>
      <c r="F45" s="693">
        <f>'15'!Q21</f>
        <v>0</v>
      </c>
      <c r="G45" s="693">
        <f>'15'!R21</f>
        <v>0</v>
      </c>
      <c r="H45" s="693">
        <f>'15'!S21</f>
        <v>0</v>
      </c>
      <c r="I45" s="693">
        <f>'15'!T21</f>
        <v>0</v>
      </c>
      <c r="J45" s="693">
        <f>'15'!U21</f>
        <v>0</v>
      </c>
      <c r="K45" s="693">
        <f>'15'!V21</f>
        <v>0</v>
      </c>
    </row>
    <row r="46" spans="2:11" x14ac:dyDescent="0.25">
      <c r="B46" s="692" t="s">
        <v>47</v>
      </c>
      <c r="C46" s="184">
        <f t="shared" si="0"/>
        <v>0</v>
      </c>
      <c r="D46" s="693">
        <f>'15'!O22</f>
        <v>0</v>
      </c>
      <c r="E46" s="693">
        <f>'15'!P22</f>
        <v>0</v>
      </c>
      <c r="F46" s="693">
        <f>'15'!Q22</f>
        <v>0</v>
      </c>
      <c r="G46" s="693">
        <f>'15'!R22</f>
        <v>0</v>
      </c>
      <c r="H46" s="693">
        <f>'15'!S22</f>
        <v>0</v>
      </c>
      <c r="I46" s="693">
        <f>'15'!T22</f>
        <v>0</v>
      </c>
      <c r="J46" s="693">
        <f>'15'!U22</f>
        <v>0</v>
      </c>
      <c r="K46" s="693">
        <f>'15'!V22</f>
        <v>0</v>
      </c>
    </row>
    <row r="47" spans="2:11" x14ac:dyDescent="0.25">
      <c r="B47" s="692" t="s">
        <v>48</v>
      </c>
      <c r="C47" s="184">
        <f t="shared" si="0"/>
        <v>0</v>
      </c>
      <c r="D47" s="693">
        <f>'15'!O23</f>
        <v>0</v>
      </c>
      <c r="E47" s="693">
        <f>'15'!P23</f>
        <v>0</v>
      </c>
      <c r="F47" s="693">
        <f>'15'!Q23</f>
        <v>0</v>
      </c>
      <c r="G47" s="693">
        <f>'15'!R23</f>
        <v>0</v>
      </c>
      <c r="H47" s="693">
        <f>'15'!S23</f>
        <v>0</v>
      </c>
      <c r="I47" s="693">
        <f>'15'!T23</f>
        <v>0</v>
      </c>
      <c r="J47" s="693">
        <f>'15'!U23</f>
        <v>0</v>
      </c>
      <c r="K47" s="693">
        <f>'15'!V23</f>
        <v>0</v>
      </c>
    </row>
    <row r="48" spans="2:11" x14ac:dyDescent="0.25">
      <c r="B48" s="692" t="s">
        <v>49</v>
      </c>
      <c r="C48" s="184">
        <f t="shared" si="0"/>
        <v>0</v>
      </c>
      <c r="D48" s="693">
        <f>'15'!O24</f>
        <v>0</v>
      </c>
      <c r="E48" s="693">
        <f>'15'!P24</f>
        <v>0</v>
      </c>
      <c r="F48" s="693">
        <f>'15'!Q24</f>
        <v>0</v>
      </c>
      <c r="G48" s="693">
        <f>'15'!R24</f>
        <v>0</v>
      </c>
      <c r="H48" s="693">
        <f>'15'!S24</f>
        <v>0</v>
      </c>
      <c r="I48" s="693">
        <f>'15'!T24</f>
        <v>0</v>
      </c>
      <c r="J48" s="693">
        <f>'15'!U24</f>
        <v>0</v>
      </c>
      <c r="K48" s="693">
        <f>'15'!V24</f>
        <v>0</v>
      </c>
    </row>
    <row r="49" spans="2:11" x14ac:dyDescent="0.25">
      <c r="B49" s="692" t="s">
        <v>50</v>
      </c>
      <c r="C49" s="184">
        <f t="shared" si="0"/>
        <v>0</v>
      </c>
      <c r="D49" s="693">
        <f>'15'!O25</f>
        <v>0</v>
      </c>
      <c r="E49" s="693">
        <f>'15'!P25</f>
        <v>0</v>
      </c>
      <c r="F49" s="693">
        <f>'15'!Q25</f>
        <v>0</v>
      </c>
      <c r="G49" s="693">
        <f>'15'!R25</f>
        <v>0</v>
      </c>
      <c r="H49" s="693">
        <f>'15'!S25</f>
        <v>0</v>
      </c>
      <c r="I49" s="693">
        <f>'15'!T25</f>
        <v>0</v>
      </c>
      <c r="J49" s="693">
        <f>'15'!U25</f>
        <v>0</v>
      </c>
      <c r="K49" s="693">
        <f>'15'!V25</f>
        <v>0</v>
      </c>
    </row>
    <row r="50" spans="2:11" x14ac:dyDescent="0.25">
      <c r="B50" s="692" t="s">
        <v>51</v>
      </c>
      <c r="C50" s="184">
        <f t="shared" si="0"/>
        <v>0</v>
      </c>
      <c r="D50" s="693">
        <f>'15'!O26</f>
        <v>0</v>
      </c>
      <c r="E50" s="693">
        <f>'15'!P26</f>
        <v>0</v>
      </c>
      <c r="F50" s="693">
        <f>'15'!Q26</f>
        <v>0</v>
      </c>
      <c r="G50" s="693">
        <f>'15'!R26</f>
        <v>0</v>
      </c>
      <c r="H50" s="693">
        <f>'15'!S26</f>
        <v>0</v>
      </c>
      <c r="I50" s="693">
        <f>'15'!T26</f>
        <v>0</v>
      </c>
      <c r="J50" s="693">
        <f>'15'!U26</f>
        <v>0</v>
      </c>
      <c r="K50" s="693">
        <f>'15'!V26</f>
        <v>0</v>
      </c>
    </row>
    <row r="51" spans="2:11" x14ac:dyDescent="0.25">
      <c r="B51" s="692" t="s">
        <v>52</v>
      </c>
      <c r="C51" s="184">
        <f t="shared" si="0"/>
        <v>0</v>
      </c>
      <c r="D51" s="693">
        <f>'15'!O27</f>
        <v>0</v>
      </c>
      <c r="E51" s="693">
        <f>'15'!P27</f>
        <v>0</v>
      </c>
      <c r="F51" s="693">
        <f>'15'!Q27</f>
        <v>0</v>
      </c>
      <c r="G51" s="693">
        <f>'15'!R27</f>
        <v>0</v>
      </c>
      <c r="H51" s="693">
        <f>'15'!S27</f>
        <v>0</v>
      </c>
      <c r="I51" s="693">
        <f>'15'!T27</f>
        <v>0</v>
      </c>
      <c r="J51" s="693">
        <f>'15'!U27</f>
        <v>0</v>
      </c>
      <c r="K51" s="693">
        <f>'15'!V27</f>
        <v>0</v>
      </c>
    </row>
    <row r="52" spans="2:11" x14ac:dyDescent="0.25">
      <c r="B52" s="30"/>
      <c r="C52" s="30" t="s">
        <v>160</v>
      </c>
      <c r="D52" s="694">
        <f>'15'!O28</f>
        <v>0</v>
      </c>
      <c r="E52" s="694">
        <f>'15'!P28</f>
        <v>231800</v>
      </c>
      <c r="F52" s="694">
        <f>'15'!Q28</f>
        <v>80000</v>
      </c>
      <c r="G52" s="694">
        <f>'15'!R28</f>
        <v>50000</v>
      </c>
      <c r="H52" s="694">
        <f>'15'!S28</f>
        <v>131800</v>
      </c>
      <c r="I52" s="694">
        <f>'15'!T28</f>
        <v>50000</v>
      </c>
      <c r="J52" s="694">
        <f>'15'!U28</f>
        <v>150058.4</v>
      </c>
      <c r="K52" s="694">
        <f>'15'!V28</f>
        <v>0</v>
      </c>
    </row>
    <row r="53" spans="2:11" ht="30" customHeight="1" x14ac:dyDescent="0.25">
      <c r="B53" s="696" t="s">
        <v>1295</v>
      </c>
      <c r="C53" s="768" t="str">
        <f>'15'!C29</f>
        <v>Faktinis kvietimų skaičius konkrečiais metais gali nesutapti su lentelėje nurodytu. Konkrečių metų kvietimai suplanuojami rengiant metinį kvietimų grafiką, kuris skelbiamas VVG svetainėje.</v>
      </c>
      <c r="D53" s="768"/>
      <c r="E53" s="768"/>
      <c r="F53" s="768"/>
      <c r="G53" s="768"/>
      <c r="H53" s="768"/>
      <c r="I53" s="768"/>
      <c r="J53" s="768"/>
      <c r="K53" s="768"/>
    </row>
    <row r="55" spans="2:11" ht="45" x14ac:dyDescent="0.25">
      <c r="B55" s="21" t="s">
        <v>54</v>
      </c>
      <c r="C55" s="20" t="s">
        <v>53</v>
      </c>
      <c r="D55" s="757" t="s">
        <v>104</v>
      </c>
      <c r="E55" s="758"/>
      <c r="F55" s="758"/>
      <c r="G55" s="760"/>
      <c r="H55" s="757" t="s">
        <v>105</v>
      </c>
      <c r="I55" s="758"/>
      <c r="J55" s="758"/>
      <c r="K55" s="760"/>
    </row>
    <row r="56" spans="2:11" x14ac:dyDescent="0.25">
      <c r="B56" s="21"/>
      <c r="C56" s="20"/>
      <c r="D56" s="224" t="s">
        <v>96</v>
      </c>
      <c r="E56" s="224" t="s">
        <v>97</v>
      </c>
      <c r="F56" s="224" t="s">
        <v>98</v>
      </c>
      <c r="G56" s="224" t="s">
        <v>99</v>
      </c>
      <c r="H56" s="224" t="s">
        <v>96</v>
      </c>
      <c r="I56" s="224" t="s">
        <v>97</v>
      </c>
      <c r="J56" s="224" t="s">
        <v>98</v>
      </c>
      <c r="K56" s="224" t="s">
        <v>99</v>
      </c>
    </row>
    <row r="57" spans="2:11" x14ac:dyDescent="0.25">
      <c r="B57" s="692" t="s">
        <v>0</v>
      </c>
      <c r="C57" s="184" t="str">
        <f>C7</f>
        <v>Ekonominės rajono plėtros skatinimas, kuriant naujus verslus rajone</v>
      </c>
      <c r="D57" s="693">
        <f>'15'!W8</f>
        <v>0</v>
      </c>
      <c r="E57" s="693">
        <f>'15'!X8</f>
        <v>0</v>
      </c>
      <c r="F57" s="693">
        <f>'15'!Y8</f>
        <v>0</v>
      </c>
      <c r="G57" s="693">
        <f>'15'!Z8</f>
        <v>0</v>
      </c>
      <c r="H57" s="693">
        <f>'15'!AA8</f>
        <v>0</v>
      </c>
      <c r="I57" s="693">
        <f>'15'!AB8</f>
        <v>0</v>
      </c>
      <c r="J57" s="693">
        <f>'15'!AC8</f>
        <v>0</v>
      </c>
      <c r="K57" s="693">
        <f>'15'!AD8</f>
        <v>0</v>
      </c>
    </row>
    <row r="58" spans="2:11" x14ac:dyDescent="0.25">
      <c r="B58" s="692" t="s">
        <v>1</v>
      </c>
      <c r="C58" s="184" t="str">
        <f t="shared" ref="C58:C76" si="1">C8</f>
        <v>Ekonominės rajono plėtros skatinimas, plėtojant esamus rajono verslus</v>
      </c>
      <c r="D58" s="693">
        <f>'15'!W9</f>
        <v>0</v>
      </c>
      <c r="E58" s="693">
        <f>'15'!X9</f>
        <v>0</v>
      </c>
      <c r="F58" s="693">
        <f>'15'!Y9</f>
        <v>0</v>
      </c>
      <c r="G58" s="693">
        <f>'15'!Z9</f>
        <v>0</v>
      </c>
      <c r="H58" s="693">
        <f>'15'!AA9</f>
        <v>0</v>
      </c>
      <c r="I58" s="693">
        <f>'15'!AB9</f>
        <v>0</v>
      </c>
      <c r="J58" s="693">
        <f>'15'!AC9</f>
        <v>0</v>
      </c>
      <c r="K58" s="693">
        <f>'15'!AD9</f>
        <v>0</v>
      </c>
    </row>
    <row r="59" spans="2:11" x14ac:dyDescent="0.25">
      <c r="B59" s="692" t="s">
        <v>2</v>
      </c>
      <c r="C59" s="184" t="str">
        <f t="shared" si="1"/>
        <v>Skaitmeninimo skatinimas žemės ūkio sektoriuje</v>
      </c>
      <c r="D59" s="693">
        <f>'15'!W10</f>
        <v>0</v>
      </c>
      <c r="E59" s="693">
        <f>'15'!X10</f>
        <v>0</v>
      </c>
      <c r="F59" s="693">
        <f>'15'!Y10</f>
        <v>0</v>
      </c>
      <c r="G59" s="693">
        <f>'15'!Z10</f>
        <v>0</v>
      </c>
      <c r="H59" s="693">
        <f>'15'!AA10</f>
        <v>0</v>
      </c>
      <c r="I59" s="693">
        <f>'15'!AB10</f>
        <v>0</v>
      </c>
      <c r="J59" s="693">
        <f>'15'!AC10</f>
        <v>0</v>
      </c>
      <c r="K59" s="693">
        <f>'15'!AD10</f>
        <v>0</v>
      </c>
    </row>
    <row r="60" spans="2:11" x14ac:dyDescent="0.25">
      <c r="B60" s="692" t="s">
        <v>3</v>
      </c>
      <c r="C60" s="184" t="str">
        <f t="shared" si="1"/>
        <v>NVO socialinio verslo kūrimas ir plėtra</v>
      </c>
      <c r="D60" s="693">
        <f>'15'!W11</f>
        <v>0</v>
      </c>
      <c r="E60" s="693">
        <f>'15'!X11</f>
        <v>0</v>
      </c>
      <c r="F60" s="693">
        <f>'15'!Y11</f>
        <v>0</v>
      </c>
      <c r="G60" s="693">
        <f>'15'!Z11</f>
        <v>0</v>
      </c>
      <c r="H60" s="693">
        <f>'15'!AA11</f>
        <v>0</v>
      </c>
      <c r="I60" s="693">
        <f>'15'!AB11</f>
        <v>0</v>
      </c>
      <c r="J60" s="693">
        <f>'15'!AC11</f>
        <v>0</v>
      </c>
      <c r="K60" s="693">
        <f>'15'!AD11</f>
        <v>0</v>
      </c>
    </row>
    <row r="61" spans="2:11" x14ac:dyDescent="0.25">
      <c r="B61" s="692" t="s">
        <v>4</v>
      </c>
      <c r="C61" s="184" t="str">
        <f t="shared" si="1"/>
        <v>Bendruomeninių verslumo iniciatyvų kūrimas ir plėtra</v>
      </c>
      <c r="D61" s="693">
        <f>'15'!W12</f>
        <v>0</v>
      </c>
      <c r="E61" s="693">
        <f>'15'!X12</f>
        <v>0</v>
      </c>
      <c r="F61" s="693">
        <f>'15'!Y12</f>
        <v>0</v>
      </c>
      <c r="G61" s="693">
        <f>'15'!Z12</f>
        <v>0</v>
      </c>
      <c r="H61" s="693">
        <f>'15'!AA12</f>
        <v>0</v>
      </c>
      <c r="I61" s="693">
        <f>'15'!AB12</f>
        <v>0</v>
      </c>
      <c r="J61" s="693">
        <f>'15'!AC12</f>
        <v>0</v>
      </c>
      <c r="K61" s="693">
        <f>'15'!AD12</f>
        <v>0</v>
      </c>
    </row>
    <row r="62" spans="2:11" ht="30" x14ac:dyDescent="0.25">
      <c r="B62" s="692" t="s">
        <v>5</v>
      </c>
      <c r="C62" s="184" t="str">
        <f t="shared" si="1"/>
        <v>Viešųjų paslaugų ir infrastruktūros prieinamumas vietos bendruomenei didinimas</v>
      </c>
      <c r="D62" s="693">
        <f>'15'!W13</f>
        <v>0</v>
      </c>
      <c r="E62" s="693">
        <f>'15'!X13</f>
        <v>0</v>
      </c>
      <c r="F62" s="693">
        <f>'15'!Y13</f>
        <v>0</v>
      </c>
      <c r="G62" s="693">
        <f>'15'!Z13</f>
        <v>0</v>
      </c>
      <c r="H62" s="693">
        <f>'15'!AA13</f>
        <v>0</v>
      </c>
      <c r="I62" s="693">
        <f>'15'!AB13</f>
        <v>0</v>
      </c>
      <c r="J62" s="693">
        <f>'15'!AC13</f>
        <v>0</v>
      </c>
      <c r="K62" s="693">
        <f>'15'!AD13</f>
        <v>0</v>
      </c>
    </row>
    <row r="63" spans="2:11" x14ac:dyDescent="0.25">
      <c r="B63" s="692" t="s">
        <v>6</v>
      </c>
      <c r="C63" s="184" t="str">
        <f t="shared" si="1"/>
        <v>NVO iniciatyvų skatinimas, kultūros tradicijų, amatų saugojimas ir sklaida</v>
      </c>
      <c r="D63" s="693">
        <f>'15'!W14</f>
        <v>0</v>
      </c>
      <c r="E63" s="693">
        <f>'15'!X14</f>
        <v>0</v>
      </c>
      <c r="F63" s="693">
        <f>'15'!Y14</f>
        <v>0</v>
      </c>
      <c r="G63" s="693">
        <f>'15'!Z14</f>
        <v>0</v>
      </c>
      <c r="H63" s="693">
        <f>'15'!AA14</f>
        <v>0</v>
      </c>
      <c r="I63" s="693">
        <f>'15'!AB14</f>
        <v>0</v>
      </c>
      <c r="J63" s="693">
        <f>'15'!AC14</f>
        <v>0</v>
      </c>
      <c r="K63" s="693">
        <f>'15'!AD14</f>
        <v>0</v>
      </c>
    </row>
    <row r="64" spans="2:11" x14ac:dyDescent="0.25">
      <c r="B64" s="692" t="s">
        <v>7</v>
      </c>
      <c r="C64" s="184" t="str">
        <f t="shared" si="1"/>
        <v>Vietos projektų pareiškėjų ir vykdytojų mokymas, įgūdžių įgijimas</v>
      </c>
      <c r="D64" s="693">
        <f>'15'!W15</f>
        <v>15900</v>
      </c>
      <c r="E64" s="693">
        <f>'15'!X15</f>
        <v>0</v>
      </c>
      <c r="F64" s="693">
        <f>'15'!Y15</f>
        <v>0</v>
      </c>
      <c r="G64" s="693">
        <f>'15'!Z15</f>
        <v>0</v>
      </c>
      <c r="H64" s="693">
        <f>'15'!AA15</f>
        <v>0</v>
      </c>
      <c r="I64" s="693">
        <f>'15'!AB15</f>
        <v>0</v>
      </c>
      <c r="J64" s="693">
        <f>'15'!AC15</f>
        <v>0</v>
      </c>
      <c r="K64" s="693">
        <f>'15'!AD15</f>
        <v>0</v>
      </c>
    </row>
    <row r="65" spans="2:11" x14ac:dyDescent="0.25">
      <c r="B65" s="692" t="s">
        <v>8</v>
      </c>
      <c r="C65" s="184" t="str">
        <f t="shared" si="1"/>
        <v>Teritorinio VVG bendradarbiavimo skatinimas</v>
      </c>
      <c r="D65" s="693">
        <f>'15'!W16</f>
        <v>0</v>
      </c>
      <c r="E65" s="693">
        <f>'15'!X16</f>
        <v>0</v>
      </c>
      <c r="F65" s="693">
        <f>'15'!Y16</f>
        <v>0</v>
      </c>
      <c r="G65" s="693">
        <f>'15'!Z16</f>
        <v>0</v>
      </c>
      <c r="H65" s="693">
        <f>'15'!AA16</f>
        <v>0</v>
      </c>
      <c r="I65" s="693">
        <f>'15'!AB16</f>
        <v>0</v>
      </c>
      <c r="J65" s="693">
        <f>'15'!AC16</f>
        <v>0</v>
      </c>
      <c r="K65" s="693">
        <f>'15'!AD16</f>
        <v>0</v>
      </c>
    </row>
    <row r="66" spans="2:11" x14ac:dyDescent="0.25">
      <c r="B66" s="692" t="s">
        <v>9</v>
      </c>
      <c r="C66" s="184">
        <f t="shared" si="1"/>
        <v>0</v>
      </c>
      <c r="D66" s="693">
        <f>'15'!W17</f>
        <v>0</v>
      </c>
      <c r="E66" s="693">
        <f>'15'!X17</f>
        <v>0</v>
      </c>
      <c r="F66" s="693">
        <f>'15'!Y17</f>
        <v>0</v>
      </c>
      <c r="G66" s="693">
        <f>'15'!Z17</f>
        <v>0</v>
      </c>
      <c r="H66" s="693">
        <f>'15'!AA17</f>
        <v>0</v>
      </c>
      <c r="I66" s="693">
        <f>'15'!AB17</f>
        <v>0</v>
      </c>
      <c r="J66" s="693">
        <f>'15'!AC17</f>
        <v>0</v>
      </c>
      <c r="K66" s="693">
        <f>'15'!AD17</f>
        <v>0</v>
      </c>
    </row>
    <row r="67" spans="2:11" x14ac:dyDescent="0.25">
      <c r="B67" s="692" t="s">
        <v>43</v>
      </c>
      <c r="C67" s="184">
        <f t="shared" si="1"/>
        <v>0</v>
      </c>
      <c r="D67" s="693">
        <f>'15'!W18</f>
        <v>0</v>
      </c>
      <c r="E67" s="693">
        <f>'15'!X18</f>
        <v>0</v>
      </c>
      <c r="F67" s="693">
        <f>'15'!Y18</f>
        <v>0</v>
      </c>
      <c r="G67" s="693">
        <f>'15'!Z18</f>
        <v>0</v>
      </c>
      <c r="H67" s="693">
        <f>'15'!AA18</f>
        <v>0</v>
      </c>
      <c r="I67" s="693">
        <f>'15'!AB18</f>
        <v>0</v>
      </c>
      <c r="J67" s="693">
        <f>'15'!AC18</f>
        <v>0</v>
      </c>
      <c r="K67" s="693">
        <f>'15'!AD18</f>
        <v>0</v>
      </c>
    </row>
    <row r="68" spans="2:11" x14ac:dyDescent="0.25">
      <c r="B68" s="692" t="s">
        <v>44</v>
      </c>
      <c r="C68" s="184">
        <f t="shared" si="1"/>
        <v>0</v>
      </c>
      <c r="D68" s="693">
        <f>'15'!W19</f>
        <v>0</v>
      </c>
      <c r="E68" s="693">
        <f>'15'!X19</f>
        <v>0</v>
      </c>
      <c r="F68" s="693">
        <f>'15'!Y19</f>
        <v>0</v>
      </c>
      <c r="G68" s="693">
        <f>'15'!Z19</f>
        <v>0</v>
      </c>
      <c r="H68" s="693">
        <f>'15'!AA19</f>
        <v>0</v>
      </c>
      <c r="I68" s="693">
        <f>'15'!AB19</f>
        <v>0</v>
      </c>
      <c r="J68" s="693">
        <f>'15'!AC19</f>
        <v>0</v>
      </c>
      <c r="K68" s="693">
        <f>'15'!AD19</f>
        <v>0</v>
      </c>
    </row>
    <row r="69" spans="2:11" x14ac:dyDescent="0.25">
      <c r="B69" s="692" t="s">
        <v>45</v>
      </c>
      <c r="C69" s="184">
        <f t="shared" si="1"/>
        <v>0</v>
      </c>
      <c r="D69" s="693">
        <f>'15'!W20</f>
        <v>0</v>
      </c>
      <c r="E69" s="693">
        <f>'15'!X20</f>
        <v>0</v>
      </c>
      <c r="F69" s="693">
        <f>'15'!Y20</f>
        <v>0</v>
      </c>
      <c r="G69" s="693">
        <f>'15'!Z20</f>
        <v>0</v>
      </c>
      <c r="H69" s="693">
        <f>'15'!AA20</f>
        <v>0</v>
      </c>
      <c r="I69" s="693">
        <f>'15'!AB20</f>
        <v>0</v>
      </c>
      <c r="J69" s="693">
        <f>'15'!AC20</f>
        <v>0</v>
      </c>
      <c r="K69" s="693">
        <f>'15'!AD20</f>
        <v>0</v>
      </c>
    </row>
    <row r="70" spans="2:11" x14ac:dyDescent="0.25">
      <c r="B70" s="692" t="s">
        <v>46</v>
      </c>
      <c r="C70" s="184">
        <f t="shared" si="1"/>
        <v>0</v>
      </c>
      <c r="D70" s="693">
        <f>'15'!W21</f>
        <v>0</v>
      </c>
      <c r="E70" s="693">
        <f>'15'!X21</f>
        <v>0</v>
      </c>
      <c r="F70" s="693">
        <f>'15'!Y21</f>
        <v>0</v>
      </c>
      <c r="G70" s="693">
        <f>'15'!Z21</f>
        <v>0</v>
      </c>
      <c r="H70" s="693">
        <f>'15'!AA21</f>
        <v>0</v>
      </c>
      <c r="I70" s="693">
        <f>'15'!AB21</f>
        <v>0</v>
      </c>
      <c r="J70" s="693">
        <f>'15'!AC21</f>
        <v>0</v>
      </c>
      <c r="K70" s="693">
        <f>'15'!AD21</f>
        <v>0</v>
      </c>
    </row>
    <row r="71" spans="2:11" x14ac:dyDescent="0.25">
      <c r="B71" s="692" t="s">
        <v>47</v>
      </c>
      <c r="C71" s="184">
        <f t="shared" si="1"/>
        <v>0</v>
      </c>
      <c r="D71" s="693">
        <f>'15'!W22</f>
        <v>0</v>
      </c>
      <c r="E71" s="693">
        <f>'15'!X22</f>
        <v>0</v>
      </c>
      <c r="F71" s="693">
        <f>'15'!Y22</f>
        <v>0</v>
      </c>
      <c r="G71" s="693">
        <f>'15'!Z22</f>
        <v>0</v>
      </c>
      <c r="H71" s="693">
        <f>'15'!AA22</f>
        <v>0</v>
      </c>
      <c r="I71" s="693">
        <f>'15'!AB22</f>
        <v>0</v>
      </c>
      <c r="J71" s="693">
        <f>'15'!AC22</f>
        <v>0</v>
      </c>
      <c r="K71" s="693">
        <f>'15'!AD22</f>
        <v>0</v>
      </c>
    </row>
    <row r="72" spans="2:11" x14ac:dyDescent="0.25">
      <c r="B72" s="692" t="s">
        <v>48</v>
      </c>
      <c r="C72" s="184">
        <f t="shared" si="1"/>
        <v>0</v>
      </c>
      <c r="D72" s="693">
        <f>'15'!W23</f>
        <v>0</v>
      </c>
      <c r="E72" s="693">
        <f>'15'!X23</f>
        <v>0</v>
      </c>
      <c r="F72" s="693">
        <f>'15'!Y23</f>
        <v>0</v>
      </c>
      <c r="G72" s="693">
        <f>'15'!Z23</f>
        <v>0</v>
      </c>
      <c r="H72" s="693">
        <f>'15'!AA23</f>
        <v>0</v>
      </c>
      <c r="I72" s="693">
        <f>'15'!AB23</f>
        <v>0</v>
      </c>
      <c r="J72" s="693">
        <f>'15'!AC23</f>
        <v>0</v>
      </c>
      <c r="K72" s="693">
        <f>'15'!AD23</f>
        <v>0</v>
      </c>
    </row>
    <row r="73" spans="2:11" x14ac:dyDescent="0.25">
      <c r="B73" s="692" t="s">
        <v>49</v>
      </c>
      <c r="C73" s="184">
        <f t="shared" si="1"/>
        <v>0</v>
      </c>
      <c r="D73" s="693">
        <f>'15'!W24</f>
        <v>0</v>
      </c>
      <c r="E73" s="693">
        <f>'15'!X24</f>
        <v>0</v>
      </c>
      <c r="F73" s="693">
        <f>'15'!Y24</f>
        <v>0</v>
      </c>
      <c r="G73" s="693">
        <f>'15'!Z24</f>
        <v>0</v>
      </c>
      <c r="H73" s="693">
        <f>'15'!AA24</f>
        <v>0</v>
      </c>
      <c r="I73" s="693">
        <f>'15'!AB24</f>
        <v>0</v>
      </c>
      <c r="J73" s="693">
        <f>'15'!AC24</f>
        <v>0</v>
      </c>
      <c r="K73" s="693">
        <f>'15'!AD24</f>
        <v>0</v>
      </c>
    </row>
    <row r="74" spans="2:11" x14ac:dyDescent="0.25">
      <c r="B74" s="692" t="s">
        <v>50</v>
      </c>
      <c r="C74" s="184">
        <f t="shared" si="1"/>
        <v>0</v>
      </c>
      <c r="D74" s="693">
        <f>'15'!W25</f>
        <v>0</v>
      </c>
      <c r="E74" s="693">
        <f>'15'!X25</f>
        <v>0</v>
      </c>
      <c r="F74" s="693">
        <f>'15'!Y25</f>
        <v>0</v>
      </c>
      <c r="G74" s="693">
        <f>'15'!Z25</f>
        <v>0</v>
      </c>
      <c r="H74" s="693">
        <f>'15'!AA25</f>
        <v>0</v>
      </c>
      <c r="I74" s="693">
        <f>'15'!AB25</f>
        <v>0</v>
      </c>
      <c r="J74" s="693">
        <f>'15'!AC25</f>
        <v>0</v>
      </c>
      <c r="K74" s="693">
        <f>'15'!AD25</f>
        <v>0</v>
      </c>
    </row>
    <row r="75" spans="2:11" x14ac:dyDescent="0.25">
      <c r="B75" s="692" t="s">
        <v>51</v>
      </c>
      <c r="C75" s="184">
        <f t="shared" si="1"/>
        <v>0</v>
      </c>
      <c r="D75" s="693">
        <f>'15'!W26</f>
        <v>0</v>
      </c>
      <c r="E75" s="693">
        <f>'15'!X26</f>
        <v>0</v>
      </c>
      <c r="F75" s="693">
        <f>'15'!Y26</f>
        <v>0</v>
      </c>
      <c r="G75" s="693">
        <f>'15'!Z26</f>
        <v>0</v>
      </c>
      <c r="H75" s="693">
        <f>'15'!AA26</f>
        <v>0</v>
      </c>
      <c r="I75" s="693">
        <f>'15'!AB26</f>
        <v>0</v>
      </c>
      <c r="J75" s="693">
        <f>'15'!AC26</f>
        <v>0</v>
      </c>
      <c r="K75" s="693">
        <f>'15'!AD26</f>
        <v>0</v>
      </c>
    </row>
    <row r="76" spans="2:11" x14ac:dyDescent="0.25">
      <c r="B76" s="692" t="s">
        <v>52</v>
      </c>
      <c r="C76" s="184">
        <f t="shared" si="1"/>
        <v>0</v>
      </c>
      <c r="D76" s="693">
        <f>'15'!W27</f>
        <v>0</v>
      </c>
      <c r="E76" s="693">
        <f>'15'!X27</f>
        <v>0</v>
      </c>
      <c r="F76" s="693">
        <f>'15'!Y27</f>
        <v>0</v>
      </c>
      <c r="G76" s="693">
        <f>'15'!Z27</f>
        <v>0</v>
      </c>
      <c r="H76" s="693">
        <f>'15'!AA27</f>
        <v>0</v>
      </c>
      <c r="I76" s="693">
        <f>'15'!AB27</f>
        <v>0</v>
      </c>
      <c r="J76" s="693">
        <f>'15'!AC27</f>
        <v>0</v>
      </c>
      <c r="K76" s="693">
        <f>'15'!AD27</f>
        <v>0</v>
      </c>
    </row>
    <row r="77" spans="2:11" x14ac:dyDescent="0.25">
      <c r="B77" s="30"/>
      <c r="C77" s="30" t="s">
        <v>160</v>
      </c>
      <c r="D77" s="694">
        <f>'15'!W28</f>
        <v>15900</v>
      </c>
      <c r="E77" s="694">
        <f>'15'!X28</f>
        <v>0</v>
      </c>
      <c r="F77" s="694">
        <f>'15'!Y28</f>
        <v>0</v>
      </c>
      <c r="G77" s="694">
        <f>'15'!Z28</f>
        <v>0</v>
      </c>
      <c r="H77" s="694">
        <f>'15'!AA28</f>
        <v>0</v>
      </c>
      <c r="I77" s="694">
        <f>'15'!AB28</f>
        <v>0</v>
      </c>
      <c r="J77" s="694">
        <f>'15'!AC28</f>
        <v>0</v>
      </c>
      <c r="K77" s="694">
        <f>'15'!AD28</f>
        <v>0</v>
      </c>
    </row>
    <row r="78" spans="2:11" ht="30" customHeight="1" x14ac:dyDescent="0.25">
      <c r="B78" s="696" t="s">
        <v>1295</v>
      </c>
      <c r="C78" s="768" t="str">
        <f>'15'!C29</f>
        <v>Faktinis kvietimų skaičius konkrečiais metais gali nesutapti su lentelėje nurodytu. Konkrečių metų kvietimai suplanuojami rengiant metinį kvietimų grafiką, kuris skelbiamas VVG svetainėje.</v>
      </c>
      <c r="D78" s="768"/>
      <c r="E78" s="768"/>
      <c r="F78" s="768"/>
      <c r="G78" s="768"/>
      <c r="H78" s="768"/>
      <c r="I78" s="768"/>
      <c r="J78" s="768"/>
      <c r="K78" s="768"/>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7441-8CA1-45DB-9EE9-5A00DCCFF5AC}">
  <sheetPr>
    <tabColor theme="8"/>
  </sheetPr>
  <dimension ref="A1:E144"/>
  <sheetViews>
    <sheetView workbookViewId="0">
      <selection activeCell="A7" sqref="A7"/>
    </sheetView>
  </sheetViews>
  <sheetFormatPr defaultColWidth="9.140625" defaultRowHeight="15.75" x14ac:dyDescent="0.25"/>
  <cols>
    <col min="1" max="1" width="95.85546875" style="54" customWidth="1"/>
    <col min="2" max="2" width="20.7109375" style="54" customWidth="1"/>
    <col min="3" max="3" width="52" style="55" customWidth="1"/>
    <col min="4" max="4" width="20.7109375" style="55" customWidth="1"/>
    <col min="5" max="16384" width="9.140625" style="55"/>
  </cols>
  <sheetData>
    <row r="1" spans="1:3" x14ac:dyDescent="0.25">
      <c r="A1" s="477" t="s">
        <v>1506</v>
      </c>
    </row>
    <row r="2" spans="1:3" x14ac:dyDescent="0.25">
      <c r="A2" s="73" t="s">
        <v>1507</v>
      </c>
    </row>
    <row r="3" spans="1:3" x14ac:dyDescent="0.25">
      <c r="A3" s="73" t="s">
        <v>1508</v>
      </c>
    </row>
    <row r="4" spans="1:3" x14ac:dyDescent="0.25">
      <c r="A4" s="73" t="s">
        <v>1620</v>
      </c>
    </row>
    <row r="6" spans="1:3" x14ac:dyDescent="0.25">
      <c r="A6" s="53" t="s">
        <v>41</v>
      </c>
    </row>
    <row r="7" spans="1:3" x14ac:dyDescent="0.25">
      <c r="A7" s="56" t="s">
        <v>27</v>
      </c>
      <c r="B7" s="730" t="s">
        <v>40</v>
      </c>
    </row>
    <row r="8" spans="1:3" x14ac:dyDescent="0.25">
      <c r="A8" s="57" t="s">
        <v>31</v>
      </c>
      <c r="B8" s="731" t="s">
        <v>1274</v>
      </c>
      <c r="C8" s="55" t="s">
        <v>212</v>
      </c>
    </row>
    <row r="9" spans="1:3" x14ac:dyDescent="0.25">
      <c r="A9" s="57" t="s">
        <v>32</v>
      </c>
      <c r="B9" s="58" t="s">
        <v>1275</v>
      </c>
      <c r="C9" s="55" t="s">
        <v>212</v>
      </c>
    </row>
    <row r="10" spans="1:3" x14ac:dyDescent="0.25">
      <c r="A10" s="57" t="s">
        <v>33</v>
      </c>
      <c r="B10" s="58" t="s">
        <v>1276</v>
      </c>
      <c r="C10" s="55" t="s">
        <v>212</v>
      </c>
    </row>
    <row r="11" spans="1:3" x14ac:dyDescent="0.25">
      <c r="A11" s="57" t="s">
        <v>1702</v>
      </c>
      <c r="B11" s="58" t="s">
        <v>1277</v>
      </c>
      <c r="C11" s="55" t="s">
        <v>212</v>
      </c>
    </row>
    <row r="12" spans="1:3" x14ac:dyDescent="0.25">
      <c r="A12" s="57" t="s">
        <v>34</v>
      </c>
      <c r="B12" s="58" t="s">
        <v>1278</v>
      </c>
      <c r="C12" s="55" t="s">
        <v>212</v>
      </c>
    </row>
    <row r="13" spans="1:3" x14ac:dyDescent="0.25">
      <c r="A13" s="57" t="s">
        <v>1695</v>
      </c>
      <c r="B13" s="58" t="s">
        <v>1279</v>
      </c>
      <c r="C13" s="55" t="s">
        <v>212</v>
      </c>
    </row>
    <row r="14" spans="1:3" x14ac:dyDescent="0.25">
      <c r="A14" s="57" t="s">
        <v>1696</v>
      </c>
      <c r="B14" s="58" t="s">
        <v>1280</v>
      </c>
      <c r="C14" s="55" t="s">
        <v>212</v>
      </c>
    </row>
    <row r="15" spans="1:3" x14ac:dyDescent="0.25">
      <c r="A15" s="57" t="s">
        <v>1704</v>
      </c>
      <c r="B15" s="58" t="s">
        <v>1281</v>
      </c>
      <c r="C15" s="55" t="s">
        <v>212</v>
      </c>
    </row>
    <row r="16" spans="1:3" x14ac:dyDescent="0.25">
      <c r="A16" s="57" t="s">
        <v>1697</v>
      </c>
      <c r="B16" s="58" t="s">
        <v>1282</v>
      </c>
      <c r="C16" s="55" t="s">
        <v>212</v>
      </c>
    </row>
    <row r="17" spans="1:3" x14ac:dyDescent="0.25">
      <c r="A17" s="57" t="s">
        <v>36</v>
      </c>
      <c r="B17" s="58" t="s">
        <v>35</v>
      </c>
      <c r="C17" s="55" t="s">
        <v>212</v>
      </c>
    </row>
    <row r="18" spans="1:3" x14ac:dyDescent="0.25">
      <c r="A18" s="57" t="s">
        <v>38</v>
      </c>
      <c r="B18" s="58" t="s">
        <v>37</v>
      </c>
      <c r="C18" s="55" t="s">
        <v>215</v>
      </c>
    </row>
    <row r="19" spans="1:3" x14ac:dyDescent="0.25">
      <c r="A19" s="59" t="s">
        <v>39</v>
      </c>
      <c r="B19" s="60" t="s">
        <v>1701</v>
      </c>
      <c r="C19" s="55" t="s">
        <v>215</v>
      </c>
    </row>
    <row r="22" spans="1:3" x14ac:dyDescent="0.25">
      <c r="A22" s="61" t="s">
        <v>458</v>
      </c>
    </row>
    <row r="23" spans="1:3" x14ac:dyDescent="0.25">
      <c r="A23" s="62" t="s">
        <v>77</v>
      </c>
    </row>
    <row r="24" spans="1:3" x14ac:dyDescent="0.25">
      <c r="A24" s="63" t="s">
        <v>76</v>
      </c>
    </row>
    <row r="27" spans="1:3" x14ac:dyDescent="0.25">
      <c r="A27" s="61" t="s">
        <v>459</v>
      </c>
    </row>
    <row r="28" spans="1:3" x14ac:dyDescent="0.25">
      <c r="A28" s="62" t="s">
        <v>232</v>
      </c>
    </row>
    <row r="29" spans="1:3" x14ac:dyDescent="0.25">
      <c r="A29" s="64" t="s">
        <v>233</v>
      </c>
    </row>
    <row r="30" spans="1:3" x14ac:dyDescent="0.25">
      <c r="A30" s="63" t="s">
        <v>76</v>
      </c>
    </row>
    <row r="31" spans="1:3" x14ac:dyDescent="0.25">
      <c r="A31" s="65"/>
    </row>
    <row r="32" spans="1:3" x14ac:dyDescent="0.25">
      <c r="A32" s="65"/>
    </row>
    <row r="33" spans="1:1" x14ac:dyDescent="0.25">
      <c r="A33" s="61" t="s">
        <v>1142</v>
      </c>
    </row>
    <row r="34" spans="1:1" x14ac:dyDescent="0.25">
      <c r="A34" s="62" t="s">
        <v>1097</v>
      </c>
    </row>
    <row r="35" spans="1:1" x14ac:dyDescent="0.25">
      <c r="A35" s="62" t="s">
        <v>1140</v>
      </c>
    </row>
    <row r="36" spans="1:1" x14ac:dyDescent="0.25">
      <c r="A36" s="189" t="s">
        <v>1141</v>
      </c>
    </row>
    <row r="37" spans="1:1" x14ac:dyDescent="0.25">
      <c r="A37" s="65"/>
    </row>
    <row r="39" spans="1:1" x14ac:dyDescent="0.25">
      <c r="A39" s="66" t="s">
        <v>379</v>
      </c>
    </row>
    <row r="40" spans="1:1" x14ac:dyDescent="0.25">
      <c r="A40" s="58" t="s">
        <v>1097</v>
      </c>
    </row>
    <row r="41" spans="1:1" x14ac:dyDescent="0.25">
      <c r="A41" s="64" t="s">
        <v>371</v>
      </c>
    </row>
    <row r="42" spans="1:1" x14ac:dyDescent="0.25">
      <c r="A42" s="64" t="s">
        <v>372</v>
      </c>
    </row>
    <row r="43" spans="1:1" x14ac:dyDescent="0.25">
      <c r="A43" s="58" t="s">
        <v>374</v>
      </c>
    </row>
    <row r="44" spans="1:1" x14ac:dyDescent="0.25">
      <c r="A44" s="58" t="s">
        <v>375</v>
      </c>
    </row>
    <row r="45" spans="1:1" x14ac:dyDescent="0.25">
      <c r="A45" s="58" t="s">
        <v>376</v>
      </c>
    </row>
    <row r="46" spans="1:1" x14ac:dyDescent="0.25">
      <c r="A46" s="64" t="s">
        <v>377</v>
      </c>
    </row>
    <row r="47" spans="1:1" x14ac:dyDescent="0.25">
      <c r="A47" s="58" t="s">
        <v>378</v>
      </c>
    </row>
    <row r="48" spans="1:1" x14ac:dyDescent="0.25">
      <c r="A48" s="58" t="s">
        <v>381</v>
      </c>
    </row>
    <row r="49" spans="1:1" x14ac:dyDescent="0.25">
      <c r="A49" s="58" t="s">
        <v>1499</v>
      </c>
    </row>
    <row r="50" spans="1:1" x14ac:dyDescent="0.25">
      <c r="A50" s="60" t="s">
        <v>373</v>
      </c>
    </row>
    <row r="53" spans="1:1" x14ac:dyDescent="0.25">
      <c r="A53" s="66" t="s">
        <v>644</v>
      </c>
    </row>
    <row r="54" spans="1:1" x14ac:dyDescent="0.25">
      <c r="A54" s="67" t="s">
        <v>386</v>
      </c>
    </row>
    <row r="55" spans="1:1" x14ac:dyDescent="0.25">
      <c r="A55" s="68" t="s">
        <v>387</v>
      </c>
    </row>
    <row r="56" spans="1:1" x14ac:dyDescent="0.25">
      <c r="A56" s="68" t="s">
        <v>388</v>
      </c>
    </row>
    <row r="57" spans="1:1" x14ac:dyDescent="0.25">
      <c r="A57" s="68" t="s">
        <v>389</v>
      </c>
    </row>
    <row r="58" spans="1:1" x14ac:dyDescent="0.25">
      <c r="A58" s="68" t="s">
        <v>390</v>
      </c>
    </row>
    <row r="59" spans="1:1" x14ac:dyDescent="0.25">
      <c r="A59" s="68" t="s">
        <v>391</v>
      </c>
    </row>
    <row r="60" spans="1:1" x14ac:dyDescent="0.25">
      <c r="A60" s="68" t="s">
        <v>392</v>
      </c>
    </row>
    <row r="61" spans="1:1" x14ac:dyDescent="0.25">
      <c r="A61" s="68" t="s">
        <v>393</v>
      </c>
    </row>
    <row r="62" spans="1:1" x14ac:dyDescent="0.25">
      <c r="A62" s="68" t="s">
        <v>394</v>
      </c>
    </row>
    <row r="63" spans="1:1" x14ac:dyDescent="0.25">
      <c r="A63" s="69" t="s">
        <v>395</v>
      </c>
    </row>
    <row r="64" spans="1:1" x14ac:dyDescent="0.25">
      <c r="A64"/>
    </row>
    <row r="66" spans="1:1" x14ac:dyDescent="0.25">
      <c r="A66" s="66" t="s">
        <v>399</v>
      </c>
    </row>
    <row r="67" spans="1:1" x14ac:dyDescent="0.25">
      <c r="A67" s="58" t="s">
        <v>1097</v>
      </c>
    </row>
    <row r="68" spans="1:1" x14ac:dyDescent="0.25">
      <c r="A68" s="58" t="str">
        <f>CONCATENATE('3'!B7,". ",'3'!C7)</f>
        <v>1 poreikis. Skatinti ekonominę plėtrą, kuriant darbo vietas, plečiant paslaugų spektrą, diegiant inovacijas, skaitmeninimą; turizmui palankios aplinkos plėtojimas</v>
      </c>
    </row>
    <row r="69" spans="1:1" x14ac:dyDescent="0.25">
      <c r="A69" s="58" t="str">
        <f>CONCATENATE('3'!B8,". ",'3'!C8)</f>
        <v>2 poreikis. Skatinti NVO verslumo iniciatyvas ir kitas veiklas, kurios didintų gyventojų užimtumą, stiprintų materialinę bazę, skatintų socialinę įtraukti</v>
      </c>
    </row>
    <row r="70" spans="1:1" x14ac:dyDescent="0.25">
      <c r="A70" s="58" t="str">
        <f>CONCATENATE('3'!B9,". ",'3'!C9)</f>
        <v xml:space="preserve">3 poreikis. </v>
      </c>
    </row>
    <row r="71" spans="1:1" x14ac:dyDescent="0.25">
      <c r="A71" s="58" t="str">
        <f>CONCATENATE('3'!B10,". ",'3'!C10)</f>
        <v xml:space="preserve">4 poreikis. </v>
      </c>
    </row>
    <row r="72" spans="1:1" x14ac:dyDescent="0.25">
      <c r="A72" s="58" t="str">
        <f>CONCATENATE('3'!B11,". ",'3'!C11)</f>
        <v xml:space="preserve">5 poreikis. </v>
      </c>
    </row>
    <row r="73" spans="1:1" x14ac:dyDescent="0.25">
      <c r="A73" s="58" t="str">
        <f>CONCATENATE('3'!B12,". ",'3'!C12)</f>
        <v xml:space="preserve">6 poreikis. </v>
      </c>
    </row>
    <row r="74" spans="1:1" x14ac:dyDescent="0.25">
      <c r="A74" s="58" t="str">
        <f>CONCATENATE('3'!B13,". ",'3'!C13)</f>
        <v xml:space="preserve">7 poreikis. </v>
      </c>
    </row>
    <row r="75" spans="1:1" x14ac:dyDescent="0.25">
      <c r="A75" s="58" t="str">
        <f>CONCATENATE('3'!B14,". ",'3'!C14)</f>
        <v xml:space="preserve">8 poreikis. </v>
      </c>
    </row>
    <row r="76" spans="1:1" x14ac:dyDescent="0.25">
      <c r="A76" s="58" t="str">
        <f>CONCATENATE('3'!B15,". ",'3'!C15)</f>
        <v xml:space="preserve">9 poreikis. </v>
      </c>
    </row>
    <row r="77" spans="1:1" x14ac:dyDescent="0.25">
      <c r="A77" s="58" t="str">
        <f>CONCATENATE('3'!B16,". ",'3'!C16)</f>
        <v xml:space="preserve">10 poreikis. </v>
      </c>
    </row>
    <row r="78" spans="1:1" x14ac:dyDescent="0.25">
      <c r="A78" s="58" t="str">
        <f>CONCATENATE('3'!B17,". ",'3'!C17)</f>
        <v xml:space="preserve">11 poreikis. </v>
      </c>
    </row>
    <row r="79" spans="1:1" x14ac:dyDescent="0.25">
      <c r="A79" s="58" t="str">
        <f>CONCATENATE('3'!B18,". ",'3'!C18)</f>
        <v xml:space="preserve">12 poreikis. </v>
      </c>
    </row>
    <row r="80" spans="1:1" x14ac:dyDescent="0.25">
      <c r="A80" s="58" t="str">
        <f>CONCATENATE('3'!B19,". ",'3'!C19)</f>
        <v xml:space="preserve">13 poreikis. </v>
      </c>
    </row>
    <row r="81" spans="1:5" x14ac:dyDescent="0.25">
      <c r="A81" s="58" t="str">
        <f>CONCATENATE('3'!B20,". ",'3'!C20)</f>
        <v xml:space="preserve">14 poreikis. </v>
      </c>
    </row>
    <row r="82" spans="1:5" x14ac:dyDescent="0.25">
      <c r="A82" s="58" t="str">
        <f>CONCATENATE('3'!B21,". ",'3'!C21)</f>
        <v xml:space="preserve">15 poreikis. </v>
      </c>
    </row>
    <row r="83" spans="1:5" x14ac:dyDescent="0.25">
      <c r="A83" s="58" t="str">
        <f>CONCATENATE('3'!B22,". ",'3'!C22)</f>
        <v xml:space="preserve">16 poreikis. </v>
      </c>
    </row>
    <row r="84" spans="1:5" x14ac:dyDescent="0.25">
      <c r="A84" s="58" t="str">
        <f>CONCATENATE('3'!B23,". ",'3'!C23)</f>
        <v xml:space="preserve">17 poreikis. </v>
      </c>
    </row>
    <row r="85" spans="1:5" x14ac:dyDescent="0.25">
      <c r="A85" s="58" t="str">
        <f>CONCATENATE('3'!B24,". ",'3'!C24)</f>
        <v xml:space="preserve">18 poreikis. </v>
      </c>
    </row>
    <row r="86" spans="1:5" x14ac:dyDescent="0.25">
      <c r="A86" s="58" t="str">
        <f>CONCATENATE('3'!B25,". ",'3'!C25)</f>
        <v xml:space="preserve">19 poreikis. </v>
      </c>
    </row>
    <row r="87" spans="1:5" x14ac:dyDescent="0.25">
      <c r="A87" s="60" t="str">
        <f>CONCATENATE('3'!B26,". ",'3'!C26)</f>
        <v xml:space="preserve">20 poreikis. </v>
      </c>
    </row>
    <row r="90" spans="1:5" x14ac:dyDescent="0.25">
      <c r="A90" s="70" t="s">
        <v>277</v>
      </c>
      <c r="B90" s="481" t="s">
        <v>364</v>
      </c>
      <c r="C90" s="479"/>
      <c r="D90" s="479"/>
      <c r="E90" s="480"/>
    </row>
    <row r="91" spans="1:5" x14ac:dyDescent="0.25">
      <c r="A91" s="71" t="s">
        <v>1097</v>
      </c>
      <c r="E91" s="72"/>
    </row>
    <row r="92" spans="1:5" x14ac:dyDescent="0.25">
      <c r="A92" s="71" t="s">
        <v>1123</v>
      </c>
      <c r="E92" s="72"/>
    </row>
    <row r="93" spans="1:5" ht="20.25" x14ac:dyDescent="0.3">
      <c r="A93" s="478" t="s">
        <v>275</v>
      </c>
      <c r="E93" s="72"/>
    </row>
    <row r="94" spans="1:5" x14ac:dyDescent="0.25">
      <c r="A94" s="71" t="str">
        <f>CONCATENATE(B94,". ",C94)</f>
        <v xml:space="preserve">g.3 . Skatinti verslų kūrimąsi kaime, žemės ūkio veiklos įvairinimą </v>
      </c>
      <c r="B94" s="73" t="s">
        <v>266</v>
      </c>
      <c r="C94" s="74" t="s">
        <v>267</v>
      </c>
      <c r="D94" s="74" t="s">
        <v>285</v>
      </c>
      <c r="E94" s="75" t="s">
        <v>363</v>
      </c>
    </row>
    <row r="95" spans="1:5" x14ac:dyDescent="0.25">
      <c r="A95" s="71" t="str">
        <f t="shared" ref="A95:A144" si="0">CONCATENATE(B95,". ",C95)</f>
        <v>h.1. Skatinti kaimo gyventojų ir kaimo bendruomenių verslo iniciatyvas</v>
      </c>
      <c r="B95" s="73" t="s">
        <v>268</v>
      </c>
      <c r="C95" s="74" t="s">
        <v>269</v>
      </c>
      <c r="D95" s="74" t="s">
        <v>341</v>
      </c>
      <c r="E95" s="75" t="s">
        <v>77</v>
      </c>
    </row>
    <row r="96" spans="1:5" x14ac:dyDescent="0.25">
      <c r="A96" s="71" t="str">
        <f t="shared" si="0"/>
        <v xml:space="preserve">h.2. Didinti kaimo gyventojų užimtumą ir  socialinę įtrauktį </v>
      </c>
      <c r="B96" s="73" t="s">
        <v>270</v>
      </c>
      <c r="C96" s="74" t="s">
        <v>271</v>
      </c>
      <c r="D96" s="74" t="s">
        <v>280</v>
      </c>
      <c r="E96" s="75" t="s">
        <v>77</v>
      </c>
    </row>
    <row r="97" spans="1:5" x14ac:dyDescent="0.25">
      <c r="A97" s="71" t="str">
        <f t="shared" si="0"/>
        <v xml:space="preserve">h.4 . Modernizuoti kaimo vietoves didinant gyvenimo sąlygų jose patrauklumą </v>
      </c>
      <c r="B97" s="73" t="s">
        <v>272</v>
      </c>
      <c r="C97" s="74" t="s">
        <v>273</v>
      </c>
      <c r="D97" s="74" t="s">
        <v>285</v>
      </c>
      <c r="E97" s="75" t="s">
        <v>363</v>
      </c>
    </row>
    <row r="98" spans="1:5" x14ac:dyDescent="0.25">
      <c r="A98" s="71" t="str">
        <f t="shared" si="0"/>
        <v>h.5. Skatinti bioekonomikos verslus</v>
      </c>
      <c r="B98" s="73" t="s">
        <v>274</v>
      </c>
      <c r="C98" s="74" t="s">
        <v>10</v>
      </c>
      <c r="D98" s="74" t="s">
        <v>290</v>
      </c>
      <c r="E98" s="75" t="s">
        <v>77</v>
      </c>
    </row>
    <row r="99" spans="1:5" ht="20.25" x14ac:dyDescent="0.3">
      <c r="A99" s="478" t="s">
        <v>276</v>
      </c>
      <c r="B99" s="73"/>
      <c r="C99" s="74"/>
      <c r="D99" s="74"/>
      <c r="E99" s="75"/>
    </row>
    <row r="100" spans="1:5" x14ac:dyDescent="0.25">
      <c r="A100" s="71" t="str">
        <f t="shared" si="0"/>
        <v>a.1. Palaikyti žemės ūkio veiklos tęstinumą ir tvarumą</v>
      </c>
      <c r="B100" s="73" t="s">
        <v>278</v>
      </c>
      <c r="C100" s="74" t="s">
        <v>279</v>
      </c>
      <c r="D100" s="74" t="s">
        <v>280</v>
      </c>
      <c r="E100" s="75" t="s">
        <v>77</v>
      </c>
    </row>
    <row r="101" spans="1:5" x14ac:dyDescent="0.25">
      <c r="A101" s="71" t="str">
        <f t="shared" si="0"/>
        <v xml:space="preserve">a.2. Didinti mažų ir vidutinių ūkių gyvybingumą labiau remiant jų pajamas </v>
      </c>
      <c r="B101" s="73" t="s">
        <v>281</v>
      </c>
      <c r="C101" s="74" t="s">
        <v>282</v>
      </c>
      <c r="D101" s="74" t="s">
        <v>280</v>
      </c>
      <c r="E101" s="75" t="s">
        <v>77</v>
      </c>
    </row>
    <row r="102" spans="1:5" x14ac:dyDescent="0.25">
      <c r="A102" s="71" t="str">
        <f t="shared" si="0"/>
        <v xml:space="preserve">a.3. Palaikyti ekonominius sunkumus patiriančių žemės ūkio sektorių gamybos lygį </v>
      </c>
      <c r="B102" s="73" t="s">
        <v>283</v>
      </c>
      <c r="C102" s="74" t="s">
        <v>284</v>
      </c>
      <c r="D102" s="74" t="s">
        <v>285</v>
      </c>
      <c r="E102" s="75" t="s">
        <v>77</v>
      </c>
    </row>
    <row r="103" spans="1:5" x14ac:dyDescent="0.25">
      <c r="A103" s="71" t="str">
        <f t="shared" si="0"/>
        <v>a.4. Padidinti jaunųjų ūkininkų ūkių ekonominį pajėgumą</v>
      </c>
      <c r="B103" s="73" t="s">
        <v>286</v>
      </c>
      <c r="C103" s="74" t="s">
        <v>287</v>
      </c>
      <c r="D103" s="74" t="s">
        <v>280</v>
      </c>
      <c r="E103" s="75" t="s">
        <v>77</v>
      </c>
    </row>
    <row r="104" spans="1:5" x14ac:dyDescent="0.25">
      <c r="A104" s="71" t="str">
        <f t="shared" si="0"/>
        <v>a.5. Didinti žemės ūkio subjektų galimybes pasinaudoti alternatyviais finansiniais ištekliais</v>
      </c>
      <c r="B104" s="73" t="s">
        <v>288</v>
      </c>
      <c r="C104" s="74" t="s">
        <v>289</v>
      </c>
      <c r="D104" s="74" t="s">
        <v>290</v>
      </c>
      <c r="E104" s="75" t="s">
        <v>77</v>
      </c>
    </row>
    <row r="105" spans="1:5" x14ac:dyDescent="0.25">
      <c r="A105" s="71" t="str">
        <f t="shared" si="0"/>
        <v xml:space="preserve">a.6. Skatinti rizikų valdymo priemonių taikymą ūkiuose </v>
      </c>
      <c r="B105" s="73" t="s">
        <v>291</v>
      </c>
      <c r="C105" s="74" t="s">
        <v>292</v>
      </c>
      <c r="D105" s="74" t="s">
        <v>290</v>
      </c>
      <c r="E105" s="75" t="s">
        <v>77</v>
      </c>
    </row>
    <row r="106" spans="1:5" x14ac:dyDescent="0.25">
      <c r="A106" s="71" t="str">
        <f t="shared" si="0"/>
        <v>a.7. Palaikyti ūkių ekonominį ir aplinkosauginį tvarumą vietovėse, turinčiose gamtinių ir kt. kliūčių</v>
      </c>
      <c r="B106" s="73" t="s">
        <v>293</v>
      </c>
      <c r="C106" s="74" t="s">
        <v>294</v>
      </c>
      <c r="D106" s="74" t="s">
        <v>285</v>
      </c>
      <c r="E106" s="75" t="s">
        <v>77</v>
      </c>
    </row>
    <row r="107" spans="1:5" x14ac:dyDescent="0.25">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25">
      <c r="A108" s="71" t="str">
        <f t="shared" si="0"/>
        <v>b.2. Didinti inovatyvių / pažangių technologijų diegimą ūkiuose</v>
      </c>
      <c r="B108" s="73" t="s">
        <v>297</v>
      </c>
      <c r="C108" s="74" t="s">
        <v>298</v>
      </c>
      <c r="D108" s="74" t="s">
        <v>280</v>
      </c>
      <c r="E108" s="75" t="s">
        <v>77</v>
      </c>
    </row>
    <row r="109" spans="1:5" x14ac:dyDescent="0.25">
      <c r="A109" s="71" t="str">
        <f t="shared" si="0"/>
        <v>b.3. Atnaujinti esamas melioracijos sistemas, pertvarkant į reguliuojamas</v>
      </c>
      <c r="B109" s="73" t="s">
        <v>299</v>
      </c>
      <c r="C109" s="74" t="s">
        <v>300</v>
      </c>
      <c r="D109" s="74" t="s">
        <v>280</v>
      </c>
      <c r="E109" s="75" t="s">
        <v>77</v>
      </c>
    </row>
    <row r="110" spans="1:5" x14ac:dyDescent="0.25">
      <c r="A110" s="71" t="str">
        <f t="shared" si="0"/>
        <v>b.4. Skatinti beatliekinę veiklą ūkiuose</v>
      </c>
      <c r="B110" s="73" t="s">
        <v>301</v>
      </c>
      <c r="C110" s="74" t="s">
        <v>302</v>
      </c>
      <c r="D110" s="74" t="s">
        <v>285</v>
      </c>
      <c r="E110" s="75" t="s">
        <v>77</v>
      </c>
    </row>
    <row r="111" spans="1:5" x14ac:dyDescent="0.25">
      <c r="A111" s="71" t="str">
        <f t="shared" si="0"/>
        <v>b.5. Skatinti novatoriškų (naujoviškų) produktų iš biomasės gamybą</v>
      </c>
      <c r="B111" s="73" t="s">
        <v>303</v>
      </c>
      <c r="C111" s="74" t="s">
        <v>304</v>
      </c>
      <c r="D111" s="74" t="s">
        <v>285</v>
      </c>
      <c r="E111" s="75" t="s">
        <v>77</v>
      </c>
    </row>
    <row r="112" spans="1:5" x14ac:dyDescent="0.25">
      <c r="A112" s="71" t="str">
        <f t="shared" si="0"/>
        <v>c.1. Skatinti ūkių bendradarbiavimą, įskaitant gamintojų organizacijų kūrimąsi</v>
      </c>
      <c r="B112" s="73" t="s">
        <v>305</v>
      </c>
      <c r="C112" s="74" t="s">
        <v>306</v>
      </c>
      <c r="D112" s="74" t="s">
        <v>285</v>
      </c>
      <c r="E112" s="75" t="s">
        <v>77</v>
      </c>
    </row>
    <row r="113" spans="1:5" x14ac:dyDescent="0.25">
      <c r="A113" s="71" t="str">
        <f t="shared" si="0"/>
        <v>c.2. Didinti ūkininkų derybinę galią, ypač dalyvaujant trumpose tiekimo grandinėse</v>
      </c>
      <c r="B113" s="73" t="s">
        <v>307</v>
      </c>
      <c r="C113" s="74" t="s">
        <v>308</v>
      </c>
      <c r="D113" s="74" t="s">
        <v>280</v>
      </c>
      <c r="E113" s="75" t="s">
        <v>77</v>
      </c>
    </row>
    <row r="114" spans="1:5" x14ac:dyDescent="0.25">
      <c r="A114" s="71" t="str">
        <f t="shared" si="0"/>
        <v>c.3. Skatinti kooperatyvus teikti paslaugas savo nariams, pritaikant dalijimosi ekonomikos principus</v>
      </c>
      <c r="B114" s="73" t="s">
        <v>309</v>
      </c>
      <c r="C114" s="74" t="s">
        <v>310</v>
      </c>
      <c r="D114" s="74" t="s">
        <v>290</v>
      </c>
      <c r="E114" s="75" t="s">
        <v>77</v>
      </c>
    </row>
    <row r="115" spans="1:5" x14ac:dyDescent="0.25">
      <c r="A115" s="71" t="str">
        <f t="shared" si="0"/>
        <v>c.4. Skatinti ūkio subjektus gaminti aukštesnės pridėtinės vertės produkciją</v>
      </c>
      <c r="B115" s="73" t="s">
        <v>311</v>
      </c>
      <c r="C115" s="74" t="s">
        <v>312</v>
      </c>
      <c r="D115" s="74" t="s">
        <v>285</v>
      </c>
      <c r="E115" s="75" t="s">
        <v>77</v>
      </c>
    </row>
    <row r="116" spans="1:5" x14ac:dyDescent="0.25">
      <c r="A116" s="71" t="str">
        <f t="shared" si="0"/>
        <v xml:space="preserve">d.1. Didinti ŠESD absorbavimą skatinant miškų veisimą </v>
      </c>
      <c r="B116" s="73" t="s">
        <v>313</v>
      </c>
      <c r="C116" s="74" t="s">
        <v>314</v>
      </c>
      <c r="D116" s="74" t="s">
        <v>285</v>
      </c>
      <c r="E116" s="75" t="s">
        <v>77</v>
      </c>
    </row>
    <row r="117" spans="1:5" x14ac:dyDescent="0.25">
      <c r="A117" s="71" t="str">
        <f t="shared" si="0"/>
        <v>d.2. Taikyti technologijas mažinančias ŠESD emisijas ir didinančias organinės anglies kiekį dirvožemyje</v>
      </c>
      <c r="B117" s="73" t="s">
        <v>315</v>
      </c>
      <c r="C117" s="74" t="s">
        <v>316</v>
      </c>
      <c r="D117" s="74" t="s">
        <v>285</v>
      </c>
      <c r="E117" s="75" t="s">
        <v>77</v>
      </c>
    </row>
    <row r="118" spans="1:5" x14ac:dyDescent="0.25">
      <c r="A118" s="71" t="str">
        <f t="shared" si="0"/>
        <v>d.3. Mažinti ŠESD emisijas nusausintuose šlapynėse ir durpynuose</v>
      </c>
      <c r="B118" s="73" t="s">
        <v>317</v>
      </c>
      <c r="C118" s="74" t="s">
        <v>318</v>
      </c>
      <c r="D118" s="74" t="s">
        <v>290</v>
      </c>
      <c r="E118" s="75" t="s">
        <v>77</v>
      </c>
    </row>
    <row r="119" spans="1:5" x14ac:dyDescent="0.25">
      <c r="A119" s="71" t="str">
        <f t="shared" si="0"/>
        <v>d.4. Didinti ūkių atsparumą dėl klimato kaitos kylančiai rizikai taikant modernias vandentvarkos sistemas</v>
      </c>
      <c r="B119" s="73" t="s">
        <v>319</v>
      </c>
      <c r="C119" s="74" t="s">
        <v>320</v>
      </c>
      <c r="D119" s="74" t="s">
        <v>290</v>
      </c>
      <c r="E119" s="75" t="s">
        <v>77</v>
      </c>
    </row>
    <row r="120" spans="1:5" x14ac:dyDescent="0.25">
      <c r="A120" s="71" t="str">
        <f t="shared" si="0"/>
        <v>d.5. Didinti gyvulių mėšlo ir kitų šalutinių žemės ūkio produktų panaudojimą energijos gamybai</v>
      </c>
      <c r="B120" s="73" t="s">
        <v>321</v>
      </c>
      <c r="C120" s="74" t="s">
        <v>322</v>
      </c>
      <c r="D120" s="74" t="s">
        <v>290</v>
      </c>
      <c r="E120" s="75" t="s">
        <v>363</v>
      </c>
    </row>
    <row r="121" spans="1:5" x14ac:dyDescent="0.25">
      <c r="A121" s="71" t="str">
        <f t="shared" si="0"/>
        <v>e.1. Taikyti žemės ūkio praktikas, kurios stabdytų dirvožemio eroziją, ypač dirbamuose šlaituose</v>
      </c>
      <c r="B121" s="73" t="s">
        <v>323</v>
      </c>
      <c r="C121" s="74" t="s">
        <v>324</v>
      </c>
      <c r="D121" s="74" t="s">
        <v>280</v>
      </c>
      <c r="E121" s="75" t="s">
        <v>77</v>
      </c>
    </row>
    <row r="122" spans="1:5" x14ac:dyDescent="0.25">
      <c r="A122" s="71" t="str">
        <f t="shared" si="0"/>
        <v>e.2. Mažinti tręšimą mineralinėmis trąšomis ir didinti tvarių mėšlo tvarkymo technologijų naudojimą</v>
      </c>
      <c r="B122" s="73" t="s">
        <v>325</v>
      </c>
      <c r="C122" s="74" t="s">
        <v>326</v>
      </c>
      <c r="D122" s="74" t="s">
        <v>280</v>
      </c>
      <c r="E122" s="75" t="s">
        <v>77</v>
      </c>
    </row>
    <row r="123" spans="1:5" x14ac:dyDescent="0.25">
      <c r="A123" s="71" t="str">
        <f t="shared" si="0"/>
        <v>e.3. Gerinti paviršinio vandens kokybę, ypač rizikos vandenų teritorijose</v>
      </c>
      <c r="B123" s="73" t="s">
        <v>327</v>
      </c>
      <c r="C123" s="74" t="s">
        <v>328</v>
      </c>
      <c r="D123" s="74" t="s">
        <v>280</v>
      </c>
      <c r="E123" s="75" t="s">
        <v>77</v>
      </c>
    </row>
    <row r="124" spans="1:5" x14ac:dyDescent="0.25">
      <c r="A124" s="71" t="str">
        <f t="shared" si="0"/>
        <v>f.1. Gerinti biologinės įvairovės būklę žemės ūkio naudmenose, taikant tvarias žemės ūkio praktikas</v>
      </c>
      <c r="B124" s="73" t="s">
        <v>329</v>
      </c>
      <c r="C124" s="74" t="s">
        <v>330</v>
      </c>
      <c r="D124" s="74" t="s">
        <v>285</v>
      </c>
      <c r="E124" s="75" t="s">
        <v>77</v>
      </c>
    </row>
    <row r="125" spans="1:5" x14ac:dyDescent="0.25">
      <c r="A125" s="71" t="str">
        <f t="shared" si="0"/>
        <v>f.2. Gerinti su žemės ūkiu ir miškais susijusių buveinių būklę</v>
      </c>
      <c r="B125" s="73" t="s">
        <v>331</v>
      </c>
      <c r="C125" s="74" t="s">
        <v>332</v>
      </c>
      <c r="D125" s="74" t="s">
        <v>280</v>
      </c>
      <c r="E125" s="75" t="s">
        <v>77</v>
      </c>
    </row>
    <row r="126" spans="1:5" x14ac:dyDescent="0.25">
      <c r="A126" s="71" t="str">
        <f t="shared" si="0"/>
        <v>f.3. Saugoti biologinės įvairovės apsaugos požiūriu vertingus agrarinio kraštovaizdžio elementus</v>
      </c>
      <c r="B126" s="73" t="s">
        <v>333</v>
      </c>
      <c r="C126" s="74" t="s">
        <v>334</v>
      </c>
      <c r="D126" s="74" t="s">
        <v>285</v>
      </c>
      <c r="E126" s="75" t="s">
        <v>77</v>
      </c>
    </row>
    <row r="127" spans="1:5" x14ac:dyDescent="0.25">
      <c r="A127" s="71" t="str">
        <f t="shared" si="0"/>
        <v>g.1. Pritraukti ir išlaikyti jaunus žmones, įskaitant jaunuosius ūkininkus, kaimo vietovėse</v>
      </c>
      <c r="B127" s="73" t="s">
        <v>335</v>
      </c>
      <c r="C127" s="74" t="s">
        <v>336</v>
      </c>
      <c r="D127" s="74" t="s">
        <v>280</v>
      </c>
      <c r="E127" s="75" t="s">
        <v>77</v>
      </c>
    </row>
    <row r="128" spans="1:5" x14ac:dyDescent="0.25">
      <c r="A128" s="71" t="str">
        <f t="shared" si="0"/>
        <v>g.2 . Gerinti jaunųjų ūkininkų žinių ir įgūdžių lygį, sudarant galimybę jiems mokytis, gauti konsultacijas</v>
      </c>
      <c r="B128" s="73" t="s">
        <v>337</v>
      </c>
      <c r="C128" s="74" t="s">
        <v>338</v>
      </c>
      <c r="D128" s="74" t="s">
        <v>280</v>
      </c>
      <c r="E128" s="75" t="s">
        <v>77</v>
      </c>
    </row>
    <row r="129" spans="1:5" x14ac:dyDescent="0.25">
      <c r="A129" s="71" t="str">
        <f t="shared" si="0"/>
        <v>g.4 . Didinti jaunųjų ūkininkų prieinamumą prie žemės ir finansinių išteklių</v>
      </c>
      <c r="B129" s="73" t="s">
        <v>339</v>
      </c>
      <c r="C129" s="74" t="s">
        <v>340</v>
      </c>
      <c r="D129" s="74" t="s">
        <v>280</v>
      </c>
      <c r="E129" s="75" t="s">
        <v>363</v>
      </c>
    </row>
    <row r="130" spans="1:5" x14ac:dyDescent="0.25">
      <c r="A130" s="71" t="str">
        <f t="shared" si="0"/>
        <v>h.7. Skatinti miškuose tvarią ūkinę veiklą</v>
      </c>
      <c r="B130" s="73" t="s">
        <v>342</v>
      </c>
      <c r="C130" s="74" t="s">
        <v>343</v>
      </c>
      <c r="D130" s="74" t="s">
        <v>290</v>
      </c>
      <c r="E130" s="75" t="s">
        <v>76</v>
      </c>
    </row>
    <row r="131" spans="1:5" x14ac:dyDescent="0.25">
      <c r="A131" s="71" t="str">
        <f t="shared" si="0"/>
        <v>i.1. Skatinti saugių, ekologiškų, aukštos ir išskirtinės kokybės žemės ūkio ir maisto produktų vartojimą</v>
      </c>
      <c r="B131" s="73" t="s">
        <v>344</v>
      </c>
      <c r="C131" s="74" t="s">
        <v>345</v>
      </c>
      <c r="D131" s="74" t="s">
        <v>285</v>
      </c>
      <c r="E131" s="75" t="s">
        <v>77</v>
      </c>
    </row>
    <row r="132" spans="1:5" x14ac:dyDescent="0.25">
      <c r="A132" s="71" t="str">
        <f t="shared" si="0"/>
        <v>i.2. Skatinti ūkiuose taikyti integruotas kenksmingųjųų organizmų kontrolės praktikas</v>
      </c>
      <c r="B132" s="73" t="s">
        <v>346</v>
      </c>
      <c r="C132" s="74" t="s">
        <v>347</v>
      </c>
      <c r="D132" s="74" t="s">
        <v>290</v>
      </c>
      <c r="E132" s="75" t="s">
        <v>77</v>
      </c>
    </row>
    <row r="133" spans="1:5" x14ac:dyDescent="0.25">
      <c r="A133" s="71" t="str">
        <f t="shared" si="0"/>
        <v>i.3. Skatinti ūkinių gyvūnų laikytojus prisiimti aukštesnius gyvūnų gerovės standartus</v>
      </c>
      <c r="B133" s="73" t="s">
        <v>348</v>
      </c>
      <c r="C133" s="74" t="s">
        <v>349</v>
      </c>
      <c r="D133" s="74" t="s">
        <v>290</v>
      </c>
      <c r="E133" s="75" t="s">
        <v>77</v>
      </c>
    </row>
    <row r="134" spans="1:5" x14ac:dyDescent="0.25">
      <c r="A134" s="71" t="str">
        <f t="shared" si="0"/>
        <v>i.4. Gerinti institucijų, atsakingų už augalų ir gyvūnų ligų prevenciją ir kontrolę, aprūpinimą įranga</v>
      </c>
      <c r="B134" s="73" t="s">
        <v>350</v>
      </c>
      <c r="C134" s="74" t="s">
        <v>351</v>
      </c>
      <c r="D134" s="74" t="s">
        <v>290</v>
      </c>
      <c r="E134" s="75" t="s">
        <v>76</v>
      </c>
    </row>
    <row r="135" spans="1:5" x14ac:dyDescent="0.25">
      <c r="A135" s="71" t="str">
        <f t="shared" si="0"/>
        <v>i.5. Stiprinti prevencinių biosaugos priemonių taikymą, mažinant gyvulių infekcinių susirgimų riziką</v>
      </c>
      <c r="B135" s="73" t="s">
        <v>352</v>
      </c>
      <c r="C135" s="74" t="s">
        <v>353</v>
      </c>
      <c r="D135" s="74" t="s">
        <v>285</v>
      </c>
      <c r="E135" s="75" t="s">
        <v>77</v>
      </c>
    </row>
    <row r="136" spans="1:5" x14ac:dyDescent="0.25">
      <c r="A136" s="71" t="str">
        <f t="shared" si="0"/>
        <v>k.1. Didinti žinių ir inovacijų sklaidą žemės ūkyje</v>
      </c>
      <c r="B136" s="73" t="s">
        <v>354</v>
      </c>
      <c r="C136" s="74" t="s">
        <v>355</v>
      </c>
      <c r="D136" s="74" t="s">
        <v>356</v>
      </c>
      <c r="E136" s="75" t="s">
        <v>77</v>
      </c>
    </row>
    <row r="137" spans="1:5" x14ac:dyDescent="0.25">
      <c r="A137" s="71" t="str">
        <f t="shared" si="0"/>
        <v>k.2. Didinti konsultavimo paslaugų formų įvairovę, geriau užtikrinti jų atitikimą ūkininkų poreikiams</v>
      </c>
      <c r="B137" s="73" t="s">
        <v>357</v>
      </c>
      <c r="C137" s="74" t="s">
        <v>358</v>
      </c>
      <c r="D137" s="74" t="s">
        <v>356</v>
      </c>
      <c r="E137" s="75" t="s">
        <v>77</v>
      </c>
    </row>
    <row r="138" spans="1:5" x14ac:dyDescent="0.25">
      <c r="A138" s="71" t="str">
        <f t="shared" si="0"/>
        <v>k.3. Užtikrinti aukštą konsultantų kompetenciją ir jų teikiamų konsultacijų kokybę</v>
      </c>
      <c r="B138" s="73" t="s">
        <v>359</v>
      </c>
      <c r="C138" s="74" t="s">
        <v>360</v>
      </c>
      <c r="D138" s="74" t="s">
        <v>356</v>
      </c>
      <c r="E138" s="75" t="s">
        <v>77</v>
      </c>
    </row>
    <row r="139" spans="1:5" x14ac:dyDescent="0.25">
      <c r="A139" s="71" t="str">
        <f t="shared" si="0"/>
        <v xml:space="preserve">k.4. Mažinti skaitmeninę atskirtį žemės ūkyje ir kaimo vietovėse </v>
      </c>
      <c r="B139" s="73" t="s">
        <v>361</v>
      </c>
      <c r="C139" s="74" t="s">
        <v>362</v>
      </c>
      <c r="D139" s="74" t="s">
        <v>356</v>
      </c>
      <c r="E139" s="75" t="s">
        <v>77</v>
      </c>
    </row>
    <row r="140" spans="1:5" x14ac:dyDescent="0.25">
      <c r="A140" s="71" t="str">
        <f t="shared" si="0"/>
        <v xml:space="preserve">. </v>
      </c>
      <c r="B140" s="73"/>
      <c r="C140" s="74"/>
      <c r="D140" s="74"/>
      <c r="E140" s="75"/>
    </row>
    <row r="141" spans="1:5" x14ac:dyDescent="0.25">
      <c r="A141" s="71" t="str">
        <f t="shared" si="0"/>
        <v xml:space="preserve">. </v>
      </c>
      <c r="B141" s="73"/>
      <c r="C141" s="74"/>
      <c r="D141" s="74"/>
      <c r="E141" s="75"/>
    </row>
    <row r="142" spans="1:5" x14ac:dyDescent="0.25">
      <c r="A142" s="71" t="str">
        <f t="shared" si="0"/>
        <v xml:space="preserve">. </v>
      </c>
      <c r="B142" s="73"/>
      <c r="C142" s="74"/>
      <c r="D142" s="74"/>
      <c r="E142" s="75"/>
    </row>
    <row r="143" spans="1:5" x14ac:dyDescent="0.25">
      <c r="A143" s="71" t="str">
        <f t="shared" si="0"/>
        <v xml:space="preserve">. </v>
      </c>
      <c r="B143" s="73"/>
      <c r="C143" s="74"/>
      <c r="D143" s="74"/>
      <c r="E143" s="75"/>
    </row>
    <row r="144" spans="1:5" x14ac:dyDescent="0.25">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631C-E2EE-46E0-9E0E-3E13C646E291}">
  <dimension ref="A1:Y60"/>
  <sheetViews>
    <sheetView zoomScaleNormal="100" workbookViewId="0">
      <selection activeCell="B7" sqref="B7:E50"/>
    </sheetView>
  </sheetViews>
  <sheetFormatPr defaultColWidth="9.140625" defaultRowHeight="15" x14ac:dyDescent="0.25"/>
  <cols>
    <col min="1" max="1" width="8.7109375" style="13" customWidth="1"/>
    <col min="2" max="2" width="10.7109375" style="13" customWidth="1"/>
    <col min="3" max="3" width="80.7109375" style="383" customWidth="1"/>
    <col min="4" max="4" width="20.7109375" style="386" customWidth="1"/>
    <col min="5" max="5" width="12.7109375" style="15" customWidth="1"/>
    <col min="6" max="25" width="15.7109375" style="13" customWidth="1"/>
    <col min="26" max="16384" width="9.140625" style="13"/>
  </cols>
  <sheetData>
    <row r="1" spans="1:25" s="38" customFormat="1" ht="18.75" x14ac:dyDescent="0.25">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25">
      <c r="C2" s="158"/>
      <c r="D2" s="158"/>
    </row>
    <row r="3" spans="1:25" x14ac:dyDescent="0.25">
      <c r="A3" s="1"/>
      <c r="B3" s="140" t="s">
        <v>1272</v>
      </c>
      <c r="C3" s="385" t="str">
        <f>'1'!C8</f>
        <v>RASE</v>
      </c>
      <c r="D3" s="466"/>
      <c r="E3" s="18"/>
      <c r="F3" s="1"/>
      <c r="G3" s="1"/>
      <c r="H3" s="1"/>
      <c r="I3" s="1"/>
      <c r="J3" s="1"/>
      <c r="K3" s="1"/>
      <c r="L3" s="1"/>
      <c r="M3" s="1"/>
      <c r="N3" s="1"/>
      <c r="O3" s="1"/>
      <c r="P3" s="1"/>
      <c r="Q3" s="1"/>
      <c r="R3" s="1"/>
      <c r="S3" s="1"/>
      <c r="T3" s="1"/>
      <c r="U3" s="1"/>
      <c r="V3" s="1"/>
      <c r="W3" s="1"/>
      <c r="X3" s="1"/>
      <c r="Y3" s="1"/>
    </row>
    <row r="4" spans="1:25" customFormat="1" x14ac:dyDescent="0.25">
      <c r="C4" s="158"/>
      <c r="D4" s="158"/>
    </row>
    <row r="5" spans="1:25" s="16" customFormat="1" x14ac:dyDescent="0.25">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75" thickBot="1" x14ac:dyDescent="0.3">
      <c r="A6" s="1"/>
      <c r="B6" s="23"/>
      <c r="C6" s="610"/>
      <c r="D6" s="611"/>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x14ac:dyDescent="0.25">
      <c r="A7" s="1" t="s">
        <v>710</v>
      </c>
      <c r="B7" s="612"/>
      <c r="C7" s="613" t="s">
        <v>161</v>
      </c>
      <c r="D7" s="614" t="s">
        <v>254</v>
      </c>
      <c r="E7" s="615" t="s">
        <v>1595</v>
      </c>
      <c r="F7" s="132" t="str">
        <f>'3'!C7</f>
        <v>Skatinti ekonominę plėtrą, kuriant darbo vietas, plečiant paslaugų spektrą, diegiant inovacijas, skaitmeninimą; turizmui palankios aplinkos plėtojimas</v>
      </c>
      <c r="G7" s="132" t="str">
        <f>'3'!C8</f>
        <v>Skatinti NVO verslumo iniciatyvas ir kitas veiklas, kurios didintų gyventojų užimtumą, stiprintų materialinę bazę, skatintų socialinę įtraukti</v>
      </c>
      <c r="H7" s="132">
        <f>'3'!C9</f>
        <v>0</v>
      </c>
      <c r="I7" s="132">
        <f>'3'!C10</f>
        <v>0</v>
      </c>
      <c r="J7" s="132">
        <f>'3'!C11</f>
        <v>0</v>
      </c>
      <c r="K7" s="132">
        <f>'3'!C12</f>
        <v>0</v>
      </c>
      <c r="L7" s="132">
        <f>'3'!C13</f>
        <v>0</v>
      </c>
      <c r="M7" s="132">
        <f>'3'!C14</f>
        <v>0</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ht="30" x14ac:dyDescent="0.25">
      <c r="A8" s="1" t="s">
        <v>1216</v>
      </c>
      <c r="B8" s="543" t="s">
        <v>127</v>
      </c>
      <c r="C8" s="622" t="s">
        <v>1713</v>
      </c>
      <c r="D8" s="467" t="s">
        <v>1714</v>
      </c>
      <c r="E8" s="616">
        <f>COUNTIFS($F8:$Y8,"taip")</f>
        <v>2</v>
      </c>
      <c r="F8" s="134" t="s">
        <v>77</v>
      </c>
      <c r="G8" s="134" t="s">
        <v>77</v>
      </c>
      <c r="H8" s="134" t="s">
        <v>76</v>
      </c>
      <c r="I8" s="134" t="s">
        <v>76</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x14ac:dyDescent="0.25">
      <c r="A9" s="1" t="s">
        <v>1217</v>
      </c>
      <c r="B9" s="543" t="s">
        <v>128</v>
      </c>
      <c r="C9" s="623" t="s">
        <v>1715</v>
      </c>
      <c r="D9" s="467" t="s">
        <v>1716</v>
      </c>
      <c r="E9" s="616">
        <f t="shared" ref="E9:E17" si="0">COUNTIFS($F9:$Y9,"taip")</f>
        <v>2</v>
      </c>
      <c r="F9" s="134" t="s">
        <v>77</v>
      </c>
      <c r="G9" s="134" t="s">
        <v>77</v>
      </c>
      <c r="H9" s="134" t="s">
        <v>76</v>
      </c>
      <c r="I9" s="134" t="s">
        <v>76</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ht="30" x14ac:dyDescent="0.25">
      <c r="A10" s="1" t="s">
        <v>1218</v>
      </c>
      <c r="B10" s="543" t="s">
        <v>129</v>
      </c>
      <c r="C10" s="623" t="s">
        <v>1717</v>
      </c>
      <c r="D10" s="467" t="s">
        <v>1718</v>
      </c>
      <c r="E10" s="616">
        <f t="shared" si="0"/>
        <v>2</v>
      </c>
      <c r="F10" s="134" t="s">
        <v>77</v>
      </c>
      <c r="G10" s="134" t="s">
        <v>77</v>
      </c>
      <c r="H10" s="134" t="s">
        <v>76</v>
      </c>
      <c r="I10" s="134" t="s">
        <v>76</v>
      </c>
      <c r="J10" s="134" t="s">
        <v>76</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x14ac:dyDescent="0.25">
      <c r="A11" s="1" t="s">
        <v>1219</v>
      </c>
      <c r="B11" s="543" t="s">
        <v>130</v>
      </c>
      <c r="C11" s="623" t="s">
        <v>1719</v>
      </c>
      <c r="D11" s="467" t="s">
        <v>1720</v>
      </c>
      <c r="E11" s="616">
        <f t="shared" si="0"/>
        <v>1</v>
      </c>
      <c r="F11" s="134" t="s">
        <v>77</v>
      </c>
      <c r="G11" s="134" t="s">
        <v>76</v>
      </c>
      <c r="H11" s="134" t="s">
        <v>76</v>
      </c>
      <c r="I11" s="134" t="s">
        <v>76</v>
      </c>
      <c r="J11" s="134" t="s">
        <v>76</v>
      </c>
      <c r="K11" s="134" t="s">
        <v>76</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ht="30" x14ac:dyDescent="0.25">
      <c r="A12" s="1" t="s">
        <v>1220</v>
      </c>
      <c r="B12" s="543" t="s">
        <v>131</v>
      </c>
      <c r="C12" s="623" t="s">
        <v>1735</v>
      </c>
      <c r="D12" s="467" t="s">
        <v>1721</v>
      </c>
      <c r="E12" s="616">
        <f t="shared" si="0"/>
        <v>2</v>
      </c>
      <c r="F12" s="134" t="s">
        <v>77</v>
      </c>
      <c r="G12" s="134" t="s">
        <v>77</v>
      </c>
      <c r="H12" s="134" t="s">
        <v>76</v>
      </c>
      <c r="I12" s="134" t="s">
        <v>76</v>
      </c>
      <c r="J12" s="134" t="s">
        <v>76</v>
      </c>
      <c r="K12" s="134" t="s">
        <v>76</v>
      </c>
      <c r="L12" s="134" t="s">
        <v>76</v>
      </c>
      <c r="M12" s="134" t="s">
        <v>76</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x14ac:dyDescent="0.25">
      <c r="A13" s="1" t="s">
        <v>1221</v>
      </c>
      <c r="B13" s="543" t="s">
        <v>132</v>
      </c>
      <c r="C13" s="623" t="s">
        <v>1722</v>
      </c>
      <c r="D13" s="467" t="s">
        <v>1723</v>
      </c>
      <c r="E13" s="616">
        <f t="shared" si="0"/>
        <v>1</v>
      </c>
      <c r="F13" s="134" t="s">
        <v>77</v>
      </c>
      <c r="G13" s="134" t="s">
        <v>76</v>
      </c>
      <c r="H13" s="134" t="s">
        <v>76</v>
      </c>
      <c r="I13" s="134" t="s">
        <v>76</v>
      </c>
      <c r="J13" s="134" t="s">
        <v>76</v>
      </c>
      <c r="K13" s="134" t="s">
        <v>76</v>
      </c>
      <c r="L13" s="134" t="s">
        <v>76</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x14ac:dyDescent="0.25">
      <c r="A14" s="1" t="s">
        <v>1222</v>
      </c>
      <c r="B14" s="543" t="s">
        <v>133</v>
      </c>
      <c r="C14" s="623"/>
      <c r="D14" s="467"/>
      <c r="E14" s="616">
        <f t="shared" si="0"/>
        <v>0</v>
      </c>
      <c r="F14" s="134" t="s">
        <v>76</v>
      </c>
      <c r="G14" s="134" t="s">
        <v>76</v>
      </c>
      <c r="H14" s="134" t="s">
        <v>76</v>
      </c>
      <c r="I14" s="134" t="s">
        <v>76</v>
      </c>
      <c r="J14" s="134" t="s">
        <v>76</v>
      </c>
      <c r="K14" s="134" t="s">
        <v>76</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25">
      <c r="A15" s="1" t="s">
        <v>1223</v>
      </c>
      <c r="B15" s="543" t="s">
        <v>134</v>
      </c>
      <c r="C15" s="623"/>
      <c r="D15" s="467"/>
      <c r="E15" s="616">
        <f t="shared" si="0"/>
        <v>0</v>
      </c>
      <c r="F15" s="134" t="s">
        <v>76</v>
      </c>
      <c r="G15" s="134" t="s">
        <v>76</v>
      </c>
      <c r="H15" s="134" t="s">
        <v>76</v>
      </c>
      <c r="I15" s="134" t="s">
        <v>76</v>
      </c>
      <c r="J15" s="134" t="s">
        <v>76</v>
      </c>
      <c r="K15" s="134" t="s">
        <v>76</v>
      </c>
      <c r="L15" s="134" t="s">
        <v>76</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25">
      <c r="A16" s="1" t="s">
        <v>1224</v>
      </c>
      <c r="B16" s="543" t="s">
        <v>135</v>
      </c>
      <c r="C16" s="623"/>
      <c r="D16" s="467"/>
      <c r="E16" s="616">
        <f t="shared" si="0"/>
        <v>0</v>
      </c>
      <c r="F16" s="134" t="s">
        <v>76</v>
      </c>
      <c r="G16" s="134" t="s">
        <v>76</v>
      </c>
      <c r="H16" s="134" t="s">
        <v>76</v>
      </c>
      <c r="I16" s="134" t="s">
        <v>76</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25">
      <c r="A17" s="1" t="s">
        <v>1225</v>
      </c>
      <c r="B17" s="543" t="s">
        <v>136</v>
      </c>
      <c r="C17" s="623"/>
      <c r="D17" s="467"/>
      <c r="E17" s="616">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5" x14ac:dyDescent="0.25">
      <c r="A18" s="1" t="s">
        <v>711</v>
      </c>
      <c r="B18" s="575"/>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x14ac:dyDescent="0.25">
      <c r="A19" s="1" t="s">
        <v>1226</v>
      </c>
      <c r="B19" s="543" t="s">
        <v>127</v>
      </c>
      <c r="C19" s="623" t="s">
        <v>1724</v>
      </c>
      <c r="D19" s="467" t="s">
        <v>1725</v>
      </c>
      <c r="E19" s="616">
        <f>COUNTIFS($F19:$Y19,"taip")</f>
        <v>2</v>
      </c>
      <c r="F19" s="134" t="s">
        <v>77</v>
      </c>
      <c r="G19" s="134" t="s">
        <v>77</v>
      </c>
      <c r="H19" s="134" t="s">
        <v>76</v>
      </c>
      <c r="I19" s="134" t="s">
        <v>76</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ht="30" x14ac:dyDescent="0.25">
      <c r="A20" s="1" t="s">
        <v>1227</v>
      </c>
      <c r="B20" s="543" t="s">
        <v>128</v>
      </c>
      <c r="C20" s="623" t="s">
        <v>1726</v>
      </c>
      <c r="D20" s="467" t="s">
        <v>1727</v>
      </c>
      <c r="E20" s="616">
        <f t="shared" ref="E20:E28" si="1">COUNTIFS($F20:$Y20,"taip")</f>
        <v>1</v>
      </c>
      <c r="F20" s="134" t="s">
        <v>76</v>
      </c>
      <c r="G20" s="134" t="s">
        <v>77</v>
      </c>
      <c r="H20" s="134" t="s">
        <v>76</v>
      </c>
      <c r="I20" s="134" t="s">
        <v>76</v>
      </c>
      <c r="J20" s="134" t="s">
        <v>76</v>
      </c>
      <c r="K20" s="134" t="s">
        <v>76</v>
      </c>
      <c r="L20" s="134" t="s">
        <v>76</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x14ac:dyDescent="0.25">
      <c r="A21" s="1" t="s">
        <v>1228</v>
      </c>
      <c r="B21" s="543" t="s">
        <v>129</v>
      </c>
      <c r="C21" s="623" t="s">
        <v>1728</v>
      </c>
      <c r="D21" s="467" t="s">
        <v>1732</v>
      </c>
      <c r="E21" s="616">
        <f t="shared" si="1"/>
        <v>1</v>
      </c>
      <c r="F21" s="134" t="s">
        <v>77</v>
      </c>
      <c r="G21" s="134" t="s">
        <v>76</v>
      </c>
      <c r="H21" s="134" t="s">
        <v>76</v>
      </c>
      <c r="I21" s="134" t="s">
        <v>76</v>
      </c>
      <c r="J21" s="134" t="s">
        <v>76</v>
      </c>
      <c r="K21" s="134" t="s">
        <v>76</v>
      </c>
      <c r="L21" s="134" t="s">
        <v>76</v>
      </c>
      <c r="M21" s="134" t="s">
        <v>76</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x14ac:dyDescent="0.25">
      <c r="A22" s="1" t="s">
        <v>1229</v>
      </c>
      <c r="B22" s="543" t="s">
        <v>130</v>
      </c>
      <c r="C22" s="623" t="s">
        <v>1729</v>
      </c>
      <c r="D22" s="467" t="s">
        <v>1730</v>
      </c>
      <c r="E22" s="616">
        <f t="shared" si="1"/>
        <v>1</v>
      </c>
      <c r="F22" s="134" t="s">
        <v>77</v>
      </c>
      <c r="G22" s="134" t="s">
        <v>76</v>
      </c>
      <c r="H22" s="134" t="s">
        <v>76</v>
      </c>
      <c r="I22" s="134" t="s">
        <v>76</v>
      </c>
      <c r="J22" s="134" t="s">
        <v>76</v>
      </c>
      <c r="K22" s="134" t="s">
        <v>76</v>
      </c>
      <c r="L22" s="134" t="s">
        <v>76</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x14ac:dyDescent="0.25">
      <c r="A23" s="1" t="s">
        <v>1230</v>
      </c>
      <c r="B23" s="543" t="s">
        <v>131</v>
      </c>
      <c r="C23" s="623" t="s">
        <v>1731</v>
      </c>
      <c r="D23" s="467" t="s">
        <v>1733</v>
      </c>
      <c r="E23" s="616">
        <f t="shared" si="1"/>
        <v>2</v>
      </c>
      <c r="F23" s="134" t="s">
        <v>77</v>
      </c>
      <c r="G23" s="134" t="s">
        <v>77</v>
      </c>
      <c r="H23" s="134" t="s">
        <v>76</v>
      </c>
      <c r="I23" s="134" t="s">
        <v>76</v>
      </c>
      <c r="J23" s="134" t="s">
        <v>76</v>
      </c>
      <c r="K23" s="134" t="s">
        <v>76</v>
      </c>
      <c r="L23" s="134" t="s">
        <v>76</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x14ac:dyDescent="0.25">
      <c r="A24" s="1" t="s">
        <v>1231</v>
      </c>
      <c r="B24" s="543" t="s">
        <v>132</v>
      </c>
      <c r="C24" s="623"/>
      <c r="D24" s="467"/>
      <c r="E24" s="616">
        <f t="shared" si="1"/>
        <v>0</v>
      </c>
      <c r="F24" s="134" t="s">
        <v>76</v>
      </c>
      <c r="G24" s="134" t="s">
        <v>76</v>
      </c>
      <c r="H24" s="134" t="s">
        <v>76</v>
      </c>
      <c r="I24" s="134" t="s">
        <v>76</v>
      </c>
      <c r="J24" s="134" t="s">
        <v>76</v>
      </c>
      <c r="K24" s="134" t="s">
        <v>76</v>
      </c>
      <c r="L24" s="134" t="s">
        <v>76</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x14ac:dyDescent="0.25">
      <c r="A25" s="1" t="s">
        <v>1232</v>
      </c>
      <c r="B25" s="543" t="s">
        <v>133</v>
      </c>
      <c r="C25" s="623"/>
      <c r="D25" s="467"/>
      <c r="E25" s="616">
        <f t="shared" si="1"/>
        <v>0</v>
      </c>
      <c r="F25" s="134" t="s">
        <v>76</v>
      </c>
      <c r="G25" s="134" t="s">
        <v>76</v>
      </c>
      <c r="H25" s="134" t="s">
        <v>76</v>
      </c>
      <c r="I25" s="134" t="s">
        <v>76</v>
      </c>
      <c r="J25" s="134" t="s">
        <v>76</v>
      </c>
      <c r="K25" s="134" t="s">
        <v>76</v>
      </c>
      <c r="L25" s="134" t="s">
        <v>76</v>
      </c>
      <c r="M25" s="134" t="s">
        <v>76</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25">
      <c r="A26" s="1" t="s">
        <v>1233</v>
      </c>
      <c r="B26" s="543" t="s">
        <v>134</v>
      </c>
      <c r="C26" s="623"/>
      <c r="D26" s="467"/>
      <c r="E26" s="616">
        <f t="shared" si="1"/>
        <v>0</v>
      </c>
      <c r="F26" s="134" t="s">
        <v>76</v>
      </c>
      <c r="G26" s="134" t="s">
        <v>76</v>
      </c>
      <c r="H26" s="134" t="s">
        <v>76</v>
      </c>
      <c r="I26" s="134" t="s">
        <v>76</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25">
      <c r="A27" s="1" t="s">
        <v>1234</v>
      </c>
      <c r="B27" s="543" t="s">
        <v>135</v>
      </c>
      <c r="C27" s="623"/>
      <c r="D27" s="467"/>
      <c r="E27" s="616">
        <f t="shared" si="1"/>
        <v>0</v>
      </c>
      <c r="F27" s="134" t="s">
        <v>76</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25">
      <c r="A28" s="1" t="s">
        <v>1235</v>
      </c>
      <c r="B28" s="543" t="s">
        <v>136</v>
      </c>
      <c r="C28" s="623"/>
      <c r="D28" s="467"/>
      <c r="E28" s="616">
        <f t="shared" si="1"/>
        <v>0</v>
      </c>
      <c r="F28" s="134" t="s">
        <v>76</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5" x14ac:dyDescent="0.25">
      <c r="A29" s="1" t="s">
        <v>712</v>
      </c>
      <c r="B29" s="575"/>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ht="30" x14ac:dyDescent="0.25">
      <c r="A30" s="1" t="s">
        <v>1236</v>
      </c>
      <c r="B30" s="543" t="s">
        <v>127</v>
      </c>
      <c r="C30" s="623" t="s">
        <v>1828</v>
      </c>
      <c r="D30" s="467" t="s">
        <v>1734</v>
      </c>
      <c r="E30" s="616">
        <f>COUNTIFS($F30:$Y30,"taip")</f>
        <v>1</v>
      </c>
      <c r="F30" s="134" t="s">
        <v>77</v>
      </c>
      <c r="G30" s="134" t="s">
        <v>76</v>
      </c>
      <c r="H30" s="134" t="s">
        <v>76</v>
      </c>
      <c r="I30" s="134" t="s">
        <v>76</v>
      </c>
      <c r="J30" s="134" t="s">
        <v>76</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ht="30" x14ac:dyDescent="0.25">
      <c r="A31" s="1" t="s">
        <v>1237</v>
      </c>
      <c r="B31" s="543" t="s">
        <v>128</v>
      </c>
      <c r="C31" s="623" t="s">
        <v>1829</v>
      </c>
      <c r="D31" s="467" t="s">
        <v>1721</v>
      </c>
      <c r="E31" s="616">
        <f t="shared" ref="E31:E39" si="2">COUNTIFS($F31:$Y31,"taip")</f>
        <v>2</v>
      </c>
      <c r="F31" s="134" t="s">
        <v>77</v>
      </c>
      <c r="G31" s="134" t="s">
        <v>77</v>
      </c>
      <c r="H31" s="134" t="s">
        <v>76</v>
      </c>
      <c r="I31" s="134" t="s">
        <v>76</v>
      </c>
      <c r="J31" s="134" t="s">
        <v>76</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ht="30" x14ac:dyDescent="0.25">
      <c r="A32" s="1" t="s">
        <v>1238</v>
      </c>
      <c r="B32" s="543" t="s">
        <v>129</v>
      </c>
      <c r="C32" s="623" t="s">
        <v>1830</v>
      </c>
      <c r="D32" s="467" t="s">
        <v>1718</v>
      </c>
      <c r="E32" s="616">
        <f t="shared" si="2"/>
        <v>1</v>
      </c>
      <c r="F32" s="134" t="s">
        <v>76</v>
      </c>
      <c r="G32" s="134" t="s">
        <v>77</v>
      </c>
      <c r="H32" s="134" t="s">
        <v>76</v>
      </c>
      <c r="I32" s="134" t="s">
        <v>76</v>
      </c>
      <c r="J32" s="134" t="s">
        <v>76</v>
      </c>
      <c r="K32" s="134" t="s">
        <v>76</v>
      </c>
      <c r="L32" s="134" t="s">
        <v>76</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30" x14ac:dyDescent="0.25">
      <c r="A33" s="1" t="s">
        <v>1239</v>
      </c>
      <c r="B33" s="543" t="s">
        <v>130</v>
      </c>
      <c r="C33" s="623" t="s">
        <v>1831</v>
      </c>
      <c r="D33" s="467" t="s">
        <v>1733</v>
      </c>
      <c r="E33" s="616">
        <f t="shared" si="2"/>
        <v>2</v>
      </c>
      <c r="F33" s="134" t="s">
        <v>77</v>
      </c>
      <c r="G33" s="134" t="s">
        <v>77</v>
      </c>
      <c r="H33" s="134" t="s">
        <v>76</v>
      </c>
      <c r="I33" s="134" t="s">
        <v>76</v>
      </c>
      <c r="J33" s="134" t="s">
        <v>76</v>
      </c>
      <c r="K33" s="134" t="s">
        <v>76</v>
      </c>
      <c r="L33" s="134" t="s">
        <v>76</v>
      </c>
      <c r="M33" s="134" t="s">
        <v>76</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x14ac:dyDescent="0.25">
      <c r="A34" s="1" t="s">
        <v>1240</v>
      </c>
      <c r="B34" s="543" t="s">
        <v>131</v>
      </c>
      <c r="C34" s="623" t="s">
        <v>1832</v>
      </c>
      <c r="D34" s="467" t="s">
        <v>1736</v>
      </c>
      <c r="E34" s="616">
        <f t="shared" si="2"/>
        <v>1</v>
      </c>
      <c r="F34" s="134" t="s">
        <v>77</v>
      </c>
      <c r="G34" s="134" t="s">
        <v>76</v>
      </c>
      <c r="H34" s="134" t="s">
        <v>76</v>
      </c>
      <c r="I34" s="134" t="s">
        <v>76</v>
      </c>
      <c r="J34" s="134" t="s">
        <v>76</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x14ac:dyDescent="0.25">
      <c r="A35" s="1" t="s">
        <v>1241</v>
      </c>
      <c r="B35" s="543" t="s">
        <v>132</v>
      </c>
      <c r="C35" s="623"/>
      <c r="D35" s="467"/>
      <c r="E35" s="616">
        <f t="shared" si="2"/>
        <v>0</v>
      </c>
      <c r="F35" s="134" t="s">
        <v>76</v>
      </c>
      <c r="G35" s="134" t="s">
        <v>76</v>
      </c>
      <c r="H35" s="134" t="s">
        <v>76</v>
      </c>
      <c r="I35" s="134" t="s">
        <v>76</v>
      </c>
      <c r="J35" s="134" t="s">
        <v>76</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25">
      <c r="A36" s="1" t="s">
        <v>1242</v>
      </c>
      <c r="B36" s="543" t="s">
        <v>133</v>
      </c>
      <c r="C36" s="623"/>
      <c r="D36" s="467"/>
      <c r="E36" s="616">
        <f t="shared" si="2"/>
        <v>0</v>
      </c>
      <c r="F36" s="134" t="s">
        <v>76</v>
      </c>
      <c r="G36" s="134" t="s">
        <v>76</v>
      </c>
      <c r="H36" s="134" t="s">
        <v>76</v>
      </c>
      <c r="I36" s="134" t="s">
        <v>76</v>
      </c>
      <c r="J36" s="134" t="s">
        <v>76</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25">
      <c r="A37" s="1" t="s">
        <v>1243</v>
      </c>
      <c r="B37" s="543" t="s">
        <v>134</v>
      </c>
      <c r="C37" s="623"/>
      <c r="D37" s="467"/>
      <c r="E37" s="616">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25">
      <c r="A38" s="1" t="s">
        <v>1244</v>
      </c>
      <c r="B38" s="543" t="s">
        <v>135</v>
      </c>
      <c r="C38" s="623"/>
      <c r="D38" s="467"/>
      <c r="E38" s="616">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25">
      <c r="A39" s="1" t="s">
        <v>1245</v>
      </c>
      <c r="B39" s="543" t="s">
        <v>136</v>
      </c>
      <c r="C39" s="623"/>
      <c r="D39" s="467"/>
      <c r="E39" s="616">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5" x14ac:dyDescent="0.25">
      <c r="A40" s="1" t="s">
        <v>713</v>
      </c>
      <c r="B40" s="575"/>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x14ac:dyDescent="0.25">
      <c r="A41" s="1" t="s">
        <v>1246</v>
      </c>
      <c r="B41" s="617" t="s">
        <v>127</v>
      </c>
      <c r="C41" s="622" t="s">
        <v>1834</v>
      </c>
      <c r="D41" s="468" t="s">
        <v>1737</v>
      </c>
      <c r="E41" s="618">
        <f>COUNTIFS($F41:$Y41,"taip")</f>
        <v>2</v>
      </c>
      <c r="F41" s="134" t="s">
        <v>77</v>
      </c>
      <c r="G41" s="134" t="s">
        <v>77</v>
      </c>
      <c r="H41" s="134" t="s">
        <v>76</v>
      </c>
      <c r="I41" s="134" t="s">
        <v>76</v>
      </c>
      <c r="J41" s="134" t="s">
        <v>76</v>
      </c>
      <c r="K41" s="134" t="s">
        <v>76</v>
      </c>
      <c r="L41" s="134" t="s">
        <v>76</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30" x14ac:dyDescent="0.25">
      <c r="A42" s="1" t="s">
        <v>1247</v>
      </c>
      <c r="B42" s="543" t="s">
        <v>128</v>
      </c>
      <c r="C42" s="623" t="s">
        <v>1836</v>
      </c>
      <c r="D42" s="467" t="s">
        <v>1733</v>
      </c>
      <c r="E42" s="616">
        <f t="shared" ref="E42:E50" si="3">COUNTIFS($F42:$Y42,"taip")</f>
        <v>2</v>
      </c>
      <c r="F42" s="134" t="s">
        <v>77</v>
      </c>
      <c r="G42" s="134" t="s">
        <v>77</v>
      </c>
      <c r="H42" s="134" t="s">
        <v>76</v>
      </c>
      <c r="I42" s="134" t="s">
        <v>76</v>
      </c>
      <c r="J42" s="134" t="s">
        <v>76</v>
      </c>
      <c r="K42" s="134" t="s">
        <v>76</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x14ac:dyDescent="0.25">
      <c r="A43" s="1" t="s">
        <v>1248</v>
      </c>
      <c r="B43" s="543" t="s">
        <v>129</v>
      </c>
      <c r="C43" s="623" t="s">
        <v>1835</v>
      </c>
      <c r="D43" s="467" t="s">
        <v>1732</v>
      </c>
      <c r="E43" s="616">
        <f t="shared" si="3"/>
        <v>1</v>
      </c>
      <c r="F43" s="134" t="s">
        <v>77</v>
      </c>
      <c r="G43" s="134" t="s">
        <v>76</v>
      </c>
      <c r="H43" s="134" t="s">
        <v>76</v>
      </c>
      <c r="I43" s="134" t="s">
        <v>76</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x14ac:dyDescent="0.25">
      <c r="A44" s="1" t="s">
        <v>1249</v>
      </c>
      <c r="B44" s="543" t="s">
        <v>130</v>
      </c>
      <c r="C44" s="623" t="s">
        <v>1833</v>
      </c>
      <c r="D44" s="467" t="s">
        <v>1738</v>
      </c>
      <c r="E44" s="616">
        <f t="shared" si="3"/>
        <v>2</v>
      </c>
      <c r="F44" s="134" t="s">
        <v>77</v>
      </c>
      <c r="G44" s="134" t="s">
        <v>77</v>
      </c>
      <c r="H44" s="134" t="s">
        <v>76</v>
      </c>
      <c r="I44" s="134" t="s">
        <v>76</v>
      </c>
      <c r="J44" s="134" t="s">
        <v>76</v>
      </c>
      <c r="K44" s="134" t="s">
        <v>76</v>
      </c>
      <c r="L44" s="134" t="s">
        <v>76</v>
      </c>
      <c r="M44" s="134" t="s">
        <v>76</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x14ac:dyDescent="0.25">
      <c r="A45" s="1" t="s">
        <v>1250</v>
      </c>
      <c r="B45" s="543" t="s">
        <v>131</v>
      </c>
      <c r="C45" s="623"/>
      <c r="D45" s="467"/>
      <c r="E45" s="616">
        <f t="shared" si="3"/>
        <v>0</v>
      </c>
      <c r="F45" s="134" t="s">
        <v>76</v>
      </c>
      <c r="G45" s="134" t="s">
        <v>76</v>
      </c>
      <c r="H45" s="134" t="s">
        <v>76</v>
      </c>
      <c r="I45" s="134" t="s">
        <v>76</v>
      </c>
      <c r="J45" s="134" t="s">
        <v>76</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x14ac:dyDescent="0.25">
      <c r="A46" s="1" t="s">
        <v>1251</v>
      </c>
      <c r="B46" s="543" t="s">
        <v>132</v>
      </c>
      <c r="C46" s="623"/>
      <c r="D46" s="467"/>
      <c r="E46" s="616">
        <f t="shared" si="3"/>
        <v>0</v>
      </c>
      <c r="F46" s="134" t="s">
        <v>76</v>
      </c>
      <c r="G46" s="134" t="s">
        <v>76</v>
      </c>
      <c r="H46" s="134" t="s">
        <v>76</v>
      </c>
      <c r="I46" s="134" t="s">
        <v>76</v>
      </c>
      <c r="J46" s="134" t="s">
        <v>76</v>
      </c>
      <c r="K46" s="134" t="s">
        <v>76</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x14ac:dyDescent="0.25">
      <c r="A47" s="1" t="s">
        <v>1252</v>
      </c>
      <c r="B47" s="543" t="s">
        <v>133</v>
      </c>
      <c r="C47" s="623"/>
      <c r="D47" s="467"/>
      <c r="E47" s="616">
        <f t="shared" si="3"/>
        <v>0</v>
      </c>
      <c r="F47" s="134" t="s">
        <v>76</v>
      </c>
      <c r="G47" s="134" t="s">
        <v>76</v>
      </c>
      <c r="H47" s="134" t="s">
        <v>76</v>
      </c>
      <c r="I47" s="134" t="s">
        <v>76</v>
      </c>
      <c r="J47" s="134" t="s">
        <v>76</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25">
      <c r="A48" s="1" t="s">
        <v>1253</v>
      </c>
      <c r="B48" s="543" t="s">
        <v>134</v>
      </c>
      <c r="C48" s="623"/>
      <c r="D48" s="467"/>
      <c r="E48" s="616">
        <f t="shared" si="3"/>
        <v>0</v>
      </c>
      <c r="F48" s="134" t="s">
        <v>76</v>
      </c>
      <c r="G48" s="134" t="s">
        <v>76</v>
      </c>
      <c r="H48" s="134" t="s">
        <v>76</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25">
      <c r="A49" s="1" t="s">
        <v>1254</v>
      </c>
      <c r="B49" s="543" t="s">
        <v>135</v>
      </c>
      <c r="C49" s="623"/>
      <c r="D49" s="467"/>
      <c r="E49" s="616">
        <f t="shared" si="3"/>
        <v>0</v>
      </c>
      <c r="F49" s="134" t="s">
        <v>76</v>
      </c>
      <c r="G49" s="134" t="s">
        <v>76</v>
      </c>
      <c r="H49" s="134" t="s">
        <v>76</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75" thickBot="1" x14ac:dyDescent="0.3">
      <c r="A50" s="1" t="s">
        <v>1255</v>
      </c>
      <c r="B50" s="545" t="s">
        <v>136</v>
      </c>
      <c r="C50" s="624"/>
      <c r="D50" s="619"/>
      <c r="E50" s="620">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2" spans="1:25" x14ac:dyDescent="0.25">
      <c r="E52" s="13"/>
    </row>
    <row r="53" spans="1:25" x14ac:dyDescent="0.25">
      <c r="B53" s="1"/>
      <c r="C53" s="602" t="s">
        <v>1474</v>
      </c>
      <c r="E53" s="13"/>
    </row>
    <row r="54" spans="1:25" x14ac:dyDescent="0.25">
      <c r="B54" s="1">
        <v>1</v>
      </c>
      <c r="C54" s="388" t="s">
        <v>1624</v>
      </c>
      <c r="E54" s="13"/>
    </row>
    <row r="55" spans="1:25" ht="45" x14ac:dyDescent="0.25">
      <c r="B55" s="1">
        <v>2</v>
      </c>
      <c r="C55" s="312" t="s">
        <v>1479</v>
      </c>
      <c r="E55" s="13"/>
    </row>
    <row r="56" spans="1:25" x14ac:dyDescent="0.25">
      <c r="B56" s="1">
        <v>3</v>
      </c>
      <c r="C56" s="312" t="s">
        <v>1326</v>
      </c>
      <c r="E56" s="13"/>
    </row>
    <row r="57" spans="1:25" ht="30" x14ac:dyDescent="0.25">
      <c r="B57" s="1">
        <v>4</v>
      </c>
      <c r="C57" s="312" t="s">
        <v>1327</v>
      </c>
      <c r="E57" s="13"/>
    </row>
    <row r="58" spans="1:25" ht="30" x14ac:dyDescent="0.25">
      <c r="B58" s="1">
        <v>5</v>
      </c>
      <c r="C58" s="312" t="s">
        <v>1328</v>
      </c>
    </row>
    <row r="59" spans="1:25" ht="90" x14ac:dyDescent="0.25">
      <c r="B59" s="1">
        <v>6</v>
      </c>
      <c r="C59" s="312" t="s">
        <v>1478</v>
      </c>
      <c r="D59" s="156"/>
      <c r="E59" s="17"/>
    </row>
    <row r="60" spans="1:25" ht="135" x14ac:dyDescent="0.25">
      <c r="B60" s="13">
        <v>7</v>
      </c>
      <c r="C60" s="312" t="s">
        <v>1678</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8:C17 C19:C28 C30:C39 C41:C50" xr:uid="{4226D5C3-080B-4CCE-9602-16E08FCD65E9}">
      <formula1>0</formula1>
      <formula2>150</formula2>
    </dataValidation>
  </dataValidations>
  <pageMargins left="0.70866141732283472" right="0.70866141732283472" top="0.74803149606299213" bottom="0.74803149606299213" header="0.31496062992125984" footer="0.31496062992125984"/>
  <pageSetup paperSize="9" scale="75" orientation="landscape" horizontalDpi="4294967293" verticalDpi="0"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BC37B1E-2544-4B39-A5A1-55DC5294B605}">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zoomScaleNormal="100" workbookViewId="0">
      <selection activeCell="C8" sqref="C8"/>
    </sheetView>
  </sheetViews>
  <sheetFormatPr defaultColWidth="9.140625" defaultRowHeight="15" x14ac:dyDescent="0.25"/>
  <cols>
    <col min="1" max="1" width="8.7109375" style="13" customWidth="1"/>
    <col min="2" max="2" width="10.7109375" style="13" customWidth="1"/>
    <col min="3" max="3" width="75.7109375" style="13" customWidth="1"/>
    <col min="4" max="16384" width="9.140625" style="13"/>
  </cols>
  <sheetData>
    <row r="1" spans="1:5" s="38" customFormat="1" ht="18.75" x14ac:dyDescent="0.25">
      <c r="A1" s="36" t="s">
        <v>11</v>
      </c>
      <c r="B1" s="36" t="s">
        <v>399</v>
      </c>
      <c r="C1" s="36"/>
    </row>
    <row r="2" spans="1:5" x14ac:dyDescent="0.25">
      <c r="A2" s="1"/>
      <c r="B2" s="1"/>
      <c r="C2" s="1"/>
    </row>
    <row r="3" spans="1:5" x14ac:dyDescent="0.25">
      <c r="A3" s="1"/>
      <c r="B3" s="140" t="s">
        <v>1272</v>
      </c>
      <c r="C3" s="205" t="str">
        <f>'1'!C8</f>
        <v>RASE</v>
      </c>
    </row>
    <row r="4" spans="1:5" customFormat="1" ht="15.75" thickBot="1" x14ac:dyDescent="0.3"/>
    <row r="5" spans="1:5" x14ac:dyDescent="0.25">
      <c r="A5" s="1"/>
      <c r="B5" s="318">
        <v>1</v>
      </c>
      <c r="C5" s="321">
        <v>2</v>
      </c>
    </row>
    <row r="6" spans="1:5" ht="30" x14ac:dyDescent="0.25">
      <c r="A6" s="1"/>
      <c r="B6" s="362" t="s">
        <v>75</v>
      </c>
      <c r="C6" s="542" t="s">
        <v>26</v>
      </c>
      <c r="E6" s="138"/>
    </row>
    <row r="7" spans="1:5" ht="30" x14ac:dyDescent="0.25">
      <c r="A7" s="1" t="s">
        <v>12</v>
      </c>
      <c r="B7" s="543" t="s">
        <v>55</v>
      </c>
      <c r="C7" s="544" t="s">
        <v>1743</v>
      </c>
      <c r="E7" s="43"/>
    </row>
    <row r="8" spans="1:5" ht="30" x14ac:dyDescent="0.25">
      <c r="A8" s="1" t="s">
        <v>13</v>
      </c>
      <c r="B8" s="543" t="s">
        <v>56</v>
      </c>
      <c r="C8" s="544" t="s">
        <v>1744</v>
      </c>
      <c r="E8" s="43"/>
    </row>
    <row r="9" spans="1:5" x14ac:dyDescent="0.25">
      <c r="A9" s="1" t="s">
        <v>14</v>
      </c>
      <c r="B9" s="543" t="s">
        <v>57</v>
      </c>
      <c r="C9" s="544"/>
      <c r="E9" s="43"/>
    </row>
    <row r="10" spans="1:5" x14ac:dyDescent="0.25">
      <c r="A10" s="1" t="s">
        <v>165</v>
      </c>
      <c r="B10" s="543" t="s">
        <v>58</v>
      </c>
      <c r="C10" s="544"/>
      <c r="E10" s="43"/>
    </row>
    <row r="11" spans="1:5" x14ac:dyDescent="0.25">
      <c r="A11" s="1" t="s">
        <v>1200</v>
      </c>
      <c r="B11" s="543" t="s">
        <v>59</v>
      </c>
      <c r="C11" s="544"/>
      <c r="E11" s="43"/>
    </row>
    <row r="12" spans="1:5" x14ac:dyDescent="0.25">
      <c r="A12" s="1" t="s">
        <v>1201</v>
      </c>
      <c r="B12" s="543" t="s">
        <v>60</v>
      </c>
      <c r="C12" s="544"/>
      <c r="E12" s="43"/>
    </row>
    <row r="13" spans="1:5" x14ac:dyDescent="0.25">
      <c r="A13" s="1" t="s">
        <v>1202</v>
      </c>
      <c r="B13" s="543" t="s">
        <v>61</v>
      </c>
      <c r="C13" s="544"/>
      <c r="E13" s="43"/>
    </row>
    <row r="14" spans="1:5" x14ac:dyDescent="0.25">
      <c r="A14" s="1" t="s">
        <v>1203</v>
      </c>
      <c r="B14" s="543" t="s">
        <v>62</v>
      </c>
      <c r="C14" s="544"/>
      <c r="E14" s="43"/>
    </row>
    <row r="15" spans="1:5" x14ac:dyDescent="0.25">
      <c r="A15" s="1" t="s">
        <v>1204</v>
      </c>
      <c r="B15" s="543" t="s">
        <v>63</v>
      </c>
      <c r="C15" s="544"/>
      <c r="E15" s="43"/>
    </row>
    <row r="16" spans="1:5" x14ac:dyDescent="0.25">
      <c r="A16" s="1" t="s">
        <v>1205</v>
      </c>
      <c r="B16" s="543" t="s">
        <v>64</v>
      </c>
      <c r="C16" s="544"/>
      <c r="E16" s="43"/>
    </row>
    <row r="17" spans="1:3" x14ac:dyDescent="0.25">
      <c r="A17" s="1" t="s">
        <v>1206</v>
      </c>
      <c r="B17" s="543" t="s">
        <v>65</v>
      </c>
      <c r="C17" s="544"/>
    </row>
    <row r="18" spans="1:3" x14ac:dyDescent="0.25">
      <c r="A18" s="1" t="s">
        <v>1207</v>
      </c>
      <c r="B18" s="543" t="s">
        <v>66</v>
      </c>
      <c r="C18" s="544"/>
    </row>
    <row r="19" spans="1:3" x14ac:dyDescent="0.25">
      <c r="A19" s="1" t="s">
        <v>1208</v>
      </c>
      <c r="B19" s="543" t="s">
        <v>67</v>
      </c>
      <c r="C19" s="544"/>
    </row>
    <row r="20" spans="1:3" x14ac:dyDescent="0.25">
      <c r="A20" s="1" t="s">
        <v>1209</v>
      </c>
      <c r="B20" s="543" t="s">
        <v>68</v>
      </c>
      <c r="C20" s="544"/>
    </row>
    <row r="21" spans="1:3" x14ac:dyDescent="0.25">
      <c r="A21" s="1" t="s">
        <v>1210</v>
      </c>
      <c r="B21" s="543" t="s">
        <v>69</v>
      </c>
      <c r="C21" s="544"/>
    </row>
    <row r="22" spans="1:3" x14ac:dyDescent="0.25">
      <c r="A22" s="1" t="s">
        <v>1211</v>
      </c>
      <c r="B22" s="543" t="s">
        <v>70</v>
      </c>
      <c r="C22" s="544"/>
    </row>
    <row r="23" spans="1:3" x14ac:dyDescent="0.25">
      <c r="A23" s="1" t="s">
        <v>1212</v>
      </c>
      <c r="B23" s="543" t="s">
        <v>71</v>
      </c>
      <c r="C23" s="544"/>
    </row>
    <row r="24" spans="1:3" x14ac:dyDescent="0.25">
      <c r="A24" s="1" t="s">
        <v>1213</v>
      </c>
      <c r="B24" s="543" t="s">
        <v>72</v>
      </c>
      <c r="C24" s="544"/>
    </row>
    <row r="25" spans="1:3" x14ac:dyDescent="0.25">
      <c r="A25" s="1" t="s">
        <v>1214</v>
      </c>
      <c r="B25" s="543" t="s">
        <v>73</v>
      </c>
      <c r="C25" s="544"/>
    </row>
    <row r="26" spans="1:3" ht="15.75" thickBot="1" x14ac:dyDescent="0.3">
      <c r="A26" s="1" t="s">
        <v>1215</v>
      </c>
      <c r="B26" s="545" t="s">
        <v>74</v>
      </c>
      <c r="C26" s="546"/>
    </row>
    <row r="29" spans="1:3" x14ac:dyDescent="0.25">
      <c r="B29" s="1"/>
      <c r="C29" s="360" t="s">
        <v>1480</v>
      </c>
    </row>
    <row r="30" spans="1:3" ht="30" x14ac:dyDescent="0.25">
      <c r="B30" s="1">
        <v>1</v>
      </c>
      <c r="C30" s="335" t="s">
        <v>1484</v>
      </c>
    </row>
    <row r="31" spans="1:3" ht="45" x14ac:dyDescent="0.25">
      <c r="B31" s="1">
        <v>2</v>
      </c>
      <c r="C31" s="335" t="s">
        <v>1483</v>
      </c>
    </row>
    <row r="32" spans="1:3" ht="30" x14ac:dyDescent="0.25">
      <c r="B32" s="1">
        <v>3</v>
      </c>
      <c r="C32" s="335" t="s">
        <v>1485</v>
      </c>
    </row>
    <row r="33" spans="2:3" ht="165" x14ac:dyDescent="0.25">
      <c r="B33" s="1">
        <v>4</v>
      </c>
      <c r="C33" s="335" t="s">
        <v>1599</v>
      </c>
    </row>
    <row r="34" spans="2:3" ht="30" x14ac:dyDescent="0.25">
      <c r="B34" s="13">
        <v>5</v>
      </c>
      <c r="C34" s="335" t="s">
        <v>1654</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7:C26" xr:uid="{0AF340EA-F74A-4897-87CD-CAB1D97EAA29}">
      <formula1>0</formula1>
      <formula2>150</formula2>
    </dataValidation>
  </dataValidations>
  <pageMargins left="0.7" right="0.7" top="0.75" bottom="0.75" header="0.3" footer="0.3"/>
  <pageSetup paperSize="9" scale="91"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E56D-DA01-4D55-B4EB-C969D5E42107}">
  <sheetPr>
    <tabColor theme="0" tint="-0.249977111117893"/>
  </sheetPr>
  <dimension ref="A1:X30"/>
  <sheetViews>
    <sheetView zoomScaleNormal="100" workbookViewId="0">
      <pane xSplit="3" ySplit="7" topLeftCell="D8" activePane="bottomRight" state="frozen"/>
      <selection pane="topRight"/>
      <selection pane="bottomLeft"/>
      <selection pane="bottomRight" activeCell="E12" sqref="E12"/>
    </sheetView>
  </sheetViews>
  <sheetFormatPr defaultColWidth="6.7109375" defaultRowHeight="15" x14ac:dyDescent="0.25"/>
  <cols>
    <col min="1" max="1" width="8.7109375" style="2" customWidth="1"/>
    <col min="2" max="3" width="50.7109375" style="1" customWidth="1"/>
    <col min="4" max="4" width="50.7109375" style="41" customWidth="1"/>
    <col min="5" max="14" width="50.5703125" style="2" customWidth="1"/>
    <col min="15" max="24" width="50.7109375" style="2" customWidth="1"/>
    <col min="25" max="16384" width="6.7109375" style="1"/>
  </cols>
  <sheetData>
    <row r="1" spans="1:24" s="42" customFormat="1" ht="18.75" x14ac:dyDescent="0.25">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25">
      <c r="A3" s="1"/>
      <c r="B3" s="140" t="s">
        <v>1272</v>
      </c>
      <c r="C3" s="140"/>
      <c r="D3" s="205" t="str">
        <f>'1'!C8</f>
        <v>RASE</v>
      </c>
    </row>
    <row r="4" spans="1:24" customFormat="1" x14ac:dyDescent="0.25">
      <c r="D4" s="41"/>
    </row>
    <row r="5" spans="1:24" x14ac:dyDescent="0.25">
      <c r="B5" s="224">
        <v>1</v>
      </c>
      <c r="C5" s="223" t="s">
        <v>1486</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60" x14ac:dyDescent="0.25">
      <c r="A6" s="139"/>
      <c r="B6" s="128"/>
      <c r="C6" s="469" t="s">
        <v>1299</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45" x14ac:dyDescent="0.25">
      <c r="A7" s="2" t="s">
        <v>16</v>
      </c>
      <c r="B7" s="124" t="s">
        <v>26</v>
      </c>
      <c r="C7" s="469" t="s">
        <v>1297</v>
      </c>
      <c r="D7" s="141" t="str">
        <f>'2'!F7</f>
        <v>Skatinti ekonominę plėtrą, kuriant darbo vietas, plečiant paslaugų spektrą, diegiant inovacijas, skaitmeninimą; turizmui palankios aplinkos plėtojimas</v>
      </c>
      <c r="E7" s="141" t="str">
        <f>'2'!G7</f>
        <v>Skatinti NVO verslumo iniciatyvas ir kitas veiklas, kurios didintų gyventojų užimtumą, stiprintų materialinę bazę, skatintų socialinę įtraukti</v>
      </c>
      <c r="F7" s="141">
        <f>'2'!H7</f>
        <v>0</v>
      </c>
      <c r="G7" s="141">
        <f>'2'!I7</f>
        <v>0</v>
      </c>
      <c r="H7" s="141">
        <f>'2'!J7</f>
        <v>0</v>
      </c>
      <c r="I7" s="141">
        <f>'2'!K7</f>
        <v>0</v>
      </c>
      <c r="J7" s="141">
        <f>'2'!L7</f>
        <v>0</v>
      </c>
      <c r="K7" s="141">
        <f>'2'!M7</f>
        <v>0</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65" x14ac:dyDescent="0.25">
      <c r="A8" s="2" t="s">
        <v>17</v>
      </c>
      <c r="B8" s="124" t="s">
        <v>262</v>
      </c>
      <c r="C8" s="469" t="s">
        <v>1308</v>
      </c>
      <c r="D8" s="145" t="s">
        <v>1745</v>
      </c>
      <c r="E8" s="145" t="s">
        <v>1753</v>
      </c>
      <c r="F8" s="145"/>
      <c r="G8" s="145"/>
      <c r="H8" s="145"/>
      <c r="I8" s="145"/>
      <c r="J8" s="145"/>
      <c r="K8" s="145"/>
      <c r="L8" s="145"/>
      <c r="M8" s="145"/>
      <c r="N8" s="145"/>
      <c r="O8" s="145"/>
      <c r="P8" s="145"/>
      <c r="Q8" s="145"/>
      <c r="R8" s="145"/>
      <c r="S8" s="145"/>
      <c r="T8" s="145"/>
      <c r="U8" s="145"/>
      <c r="V8" s="145"/>
      <c r="W8" s="145"/>
      <c r="X8" s="1"/>
    </row>
    <row r="9" spans="1:24" ht="90" x14ac:dyDescent="0.25">
      <c r="A9" s="2" t="s">
        <v>79</v>
      </c>
      <c r="B9" s="124" t="s">
        <v>263</v>
      </c>
      <c r="C9" s="469" t="s">
        <v>1303</v>
      </c>
      <c r="D9" s="145" t="s">
        <v>1123</v>
      </c>
      <c r="E9" s="145" t="s">
        <v>1123</v>
      </c>
      <c r="F9" s="145"/>
      <c r="G9" s="145"/>
      <c r="H9" s="145"/>
      <c r="I9" s="145"/>
      <c r="J9" s="145"/>
      <c r="K9" s="145"/>
      <c r="L9" s="145"/>
      <c r="M9" s="145"/>
      <c r="N9" s="145"/>
      <c r="O9" s="145"/>
      <c r="P9" s="145"/>
      <c r="Q9" s="145"/>
      <c r="R9" s="145"/>
      <c r="S9" s="145"/>
      <c r="T9" s="145"/>
      <c r="U9" s="145"/>
      <c r="V9" s="145"/>
      <c r="W9" s="145"/>
      <c r="X9" s="1"/>
    </row>
    <row r="10" spans="1:24" ht="150" x14ac:dyDescent="0.25">
      <c r="A10" s="2" t="s">
        <v>80</v>
      </c>
      <c r="B10" s="124" t="s">
        <v>365</v>
      </c>
      <c r="C10" s="469" t="s">
        <v>1304</v>
      </c>
      <c r="D10" s="145" t="s">
        <v>1746</v>
      </c>
      <c r="E10" s="145" t="s">
        <v>1754</v>
      </c>
      <c r="F10" s="145"/>
      <c r="G10" s="145"/>
      <c r="H10" s="145"/>
      <c r="I10" s="145"/>
      <c r="J10" s="145"/>
      <c r="K10" s="145"/>
      <c r="L10" s="145"/>
      <c r="M10" s="145"/>
      <c r="N10" s="145"/>
      <c r="O10" s="145"/>
      <c r="P10" s="145"/>
      <c r="Q10" s="145"/>
      <c r="R10" s="145"/>
      <c r="S10" s="145"/>
      <c r="T10" s="145"/>
      <c r="U10" s="145"/>
      <c r="V10" s="145"/>
      <c r="W10" s="145"/>
      <c r="X10" s="1"/>
    </row>
    <row r="11" spans="1:24" ht="90" x14ac:dyDescent="0.25">
      <c r="A11" s="2" t="s">
        <v>81</v>
      </c>
      <c r="B11" s="124" t="s">
        <v>264</v>
      </c>
      <c r="C11" s="469" t="s">
        <v>1305</v>
      </c>
      <c r="D11" s="145" t="s">
        <v>1839</v>
      </c>
      <c r="E11" s="145" t="s">
        <v>1839</v>
      </c>
      <c r="F11" s="145"/>
      <c r="G11" s="145"/>
      <c r="H11" s="145"/>
      <c r="I11" s="145"/>
      <c r="J11" s="145"/>
      <c r="K11" s="145"/>
      <c r="L11" s="145"/>
      <c r="M11" s="145"/>
      <c r="N11" s="145"/>
      <c r="O11" s="145"/>
      <c r="P11" s="145"/>
      <c r="Q11" s="145"/>
      <c r="R11" s="145"/>
      <c r="S11" s="145"/>
      <c r="T11" s="145"/>
      <c r="U11" s="145"/>
      <c r="V11" s="145"/>
      <c r="W11" s="145"/>
      <c r="X11" s="1"/>
    </row>
    <row r="12" spans="1:24" ht="45" x14ac:dyDescent="0.25">
      <c r="A12" s="2" t="s">
        <v>82</v>
      </c>
      <c r="B12" s="124" t="s">
        <v>265</v>
      </c>
      <c r="C12" s="469" t="s">
        <v>1306</v>
      </c>
      <c r="D12" s="145" t="s">
        <v>1747</v>
      </c>
      <c r="E12" s="145" t="s">
        <v>1747</v>
      </c>
      <c r="F12" s="145"/>
      <c r="G12" s="145"/>
      <c r="H12" s="145"/>
      <c r="I12" s="145"/>
      <c r="J12" s="145"/>
      <c r="K12" s="145"/>
      <c r="L12" s="145"/>
      <c r="M12" s="145"/>
      <c r="N12" s="145"/>
      <c r="O12" s="145"/>
      <c r="P12" s="145"/>
      <c r="Q12" s="145"/>
      <c r="R12" s="145"/>
      <c r="S12" s="145"/>
      <c r="T12" s="145"/>
      <c r="U12" s="145"/>
      <c r="V12" s="145"/>
      <c r="W12" s="145"/>
      <c r="X12" s="1"/>
    </row>
    <row r="13" spans="1:24" ht="45" x14ac:dyDescent="0.25">
      <c r="A13" s="2" t="s">
        <v>83</v>
      </c>
      <c r="B13" s="124" t="s">
        <v>255</v>
      </c>
      <c r="C13" s="469" t="s">
        <v>1298</v>
      </c>
      <c r="D13" s="142">
        <f>COUNTIFS('9'!E$8:E$27,"taip")</f>
        <v>4</v>
      </c>
      <c r="E13" s="142">
        <f>COUNTIFS('9'!F$8:F$27,"taip")</f>
        <v>5</v>
      </c>
      <c r="F13" s="142">
        <f>COUNTIFS('9'!G$8:G$27,"taip")</f>
        <v>0</v>
      </c>
      <c r="G13" s="142">
        <f>COUNTIFS('9'!H$8:H$27,"taip")</f>
        <v>0</v>
      </c>
      <c r="H13" s="142">
        <f>COUNTIFS('9'!I$8:I$27,"taip")</f>
        <v>0</v>
      </c>
      <c r="I13" s="142">
        <f>COUNTIFS('9'!J$8:J$27,"taip")</f>
        <v>0</v>
      </c>
      <c r="J13" s="142">
        <f>COUNTIFS('9'!K$8:K$27,"taip")</f>
        <v>0</v>
      </c>
      <c r="K13" s="142">
        <f>COUNTIFS('9'!L$8:L$27,"taip")</f>
        <v>0</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5" x14ac:dyDescent="0.25">
      <c r="A14" s="2" t="s">
        <v>84</v>
      </c>
      <c r="B14" s="125" t="s">
        <v>256</v>
      </c>
      <c r="C14" s="469" t="s">
        <v>1307</v>
      </c>
      <c r="D14" s="143" t="s">
        <v>1748</v>
      </c>
      <c r="E14" s="143" t="s">
        <v>1751</v>
      </c>
      <c r="F14" s="143" t="s">
        <v>1097</v>
      </c>
      <c r="G14" s="143" t="s">
        <v>1097</v>
      </c>
      <c r="H14" s="143" t="s">
        <v>1097</v>
      </c>
      <c r="I14" s="143" t="s">
        <v>1097</v>
      </c>
      <c r="J14" s="143" t="s">
        <v>1097</v>
      </c>
      <c r="K14" s="143" t="s">
        <v>1097</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30" x14ac:dyDescent="0.25">
      <c r="A15" s="2" t="s">
        <v>85</v>
      </c>
      <c r="B15" s="125" t="s">
        <v>257</v>
      </c>
      <c r="C15" s="469" t="s">
        <v>1300</v>
      </c>
      <c r="D15" s="143" t="s">
        <v>1749</v>
      </c>
      <c r="E15" s="143" t="s">
        <v>1752</v>
      </c>
      <c r="F15" s="143" t="s">
        <v>1097</v>
      </c>
      <c r="G15" s="143" t="s">
        <v>1097</v>
      </c>
      <c r="H15" s="143" t="s">
        <v>1097</v>
      </c>
      <c r="I15" s="143" t="s">
        <v>1097</v>
      </c>
      <c r="J15" s="143" t="s">
        <v>1097</v>
      </c>
      <c r="K15" s="143" t="s">
        <v>1097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30" x14ac:dyDescent="0.25">
      <c r="A16" s="2" t="s">
        <v>86</v>
      </c>
      <c r="B16" s="125" t="s">
        <v>258</v>
      </c>
      <c r="C16" s="469" t="s">
        <v>1300</v>
      </c>
      <c r="D16" s="143" t="s">
        <v>1750</v>
      </c>
      <c r="E16" s="143" t="s">
        <v>1750</v>
      </c>
      <c r="F16" s="143" t="s">
        <v>1097</v>
      </c>
      <c r="G16" s="143" t="s">
        <v>1097</v>
      </c>
      <c r="H16" s="143" t="s">
        <v>1097</v>
      </c>
      <c r="I16" s="143" t="s">
        <v>1097</v>
      </c>
      <c r="J16" s="143" t="s">
        <v>1097</v>
      </c>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60" x14ac:dyDescent="0.25">
      <c r="A17" s="2" t="s">
        <v>87</v>
      </c>
      <c r="B17" s="125" t="s">
        <v>1301</v>
      </c>
      <c r="C17" s="469" t="s">
        <v>1597</v>
      </c>
      <c r="D17" s="144" t="s">
        <v>77</v>
      </c>
      <c r="E17" s="144" t="s">
        <v>76</v>
      </c>
      <c r="F17" s="144" t="s">
        <v>76</v>
      </c>
      <c r="G17" s="144" t="s">
        <v>76</v>
      </c>
      <c r="H17" s="144" t="s">
        <v>76</v>
      </c>
      <c r="I17" s="144" t="s">
        <v>76</v>
      </c>
      <c r="J17" s="144" t="s">
        <v>76</v>
      </c>
      <c r="K17" s="144" t="s">
        <v>76</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60" x14ac:dyDescent="0.25">
      <c r="A18" s="2" t="s">
        <v>88</v>
      </c>
      <c r="B18" s="125" t="s">
        <v>1302</v>
      </c>
      <c r="C18" s="583" t="str">
        <f>$C$17</f>
        <v>Pasirinkite iš sąrašo (taip arba ne). Sąsaja nėra privaloma. Iš anksto nurodyta reikšmė "Ne". Pasirinkimas "Taip" reiškia, kad tenkinant poreikį bus siekiama atitinkamo rezultato rodiklio.</v>
      </c>
      <c r="D18" s="144" t="s">
        <v>77</v>
      </c>
      <c r="E18" s="144" t="s">
        <v>76</v>
      </c>
      <c r="F18" s="144" t="s">
        <v>76</v>
      </c>
      <c r="G18" s="144" t="s">
        <v>76</v>
      </c>
      <c r="H18" s="144" t="s">
        <v>76</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60" x14ac:dyDescent="0.25">
      <c r="A19" s="2" t="s">
        <v>89</v>
      </c>
      <c r="B19" s="125" t="s">
        <v>1195</v>
      </c>
      <c r="C19" s="583" t="str">
        <f>$C$17</f>
        <v>Pasirinkite iš sąrašo (taip arba ne). Sąsaja nėra privaloma. Iš anksto nurodyta reikšmė "Ne". Pasirinkimas "Taip" reiškia, kad tenkinant poreikį bus siekiama atitinkamo rezultato rodiklio.</v>
      </c>
      <c r="D19" s="144" t="s">
        <v>77</v>
      </c>
      <c r="E19" s="144" t="s">
        <v>76</v>
      </c>
      <c r="F19" s="144" t="s">
        <v>76</v>
      </c>
      <c r="G19" s="144" t="s">
        <v>76</v>
      </c>
      <c r="H19" s="144" t="s">
        <v>76</v>
      </c>
      <c r="I19" s="144" t="s">
        <v>76</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60" x14ac:dyDescent="0.25">
      <c r="A20" s="2" t="s">
        <v>90</v>
      </c>
      <c r="B20" s="125" t="s">
        <v>1196</v>
      </c>
      <c r="C20" s="583" t="str">
        <f>$C$17</f>
        <v>Pasirinkite iš sąrašo (taip arba ne). Sąsaja nėra privaloma. Iš anksto nurodyta reikšmė "Ne". Pasirinkimas "Taip" reiškia, kad tenkinant poreikį bus siekiama atitinkamo rezultato rodiklio.</v>
      </c>
      <c r="D20" s="144" t="s">
        <v>76</v>
      </c>
      <c r="E20" s="144" t="s">
        <v>77</v>
      </c>
      <c r="F20" s="144" t="s">
        <v>76</v>
      </c>
      <c r="G20" s="144" t="s">
        <v>76</v>
      </c>
      <c r="H20" s="144" t="s">
        <v>76</v>
      </c>
      <c r="I20" s="144" t="s">
        <v>76</v>
      </c>
      <c r="J20" s="144" t="s">
        <v>76</v>
      </c>
      <c r="K20" s="144" t="s">
        <v>76</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60" x14ac:dyDescent="0.25">
      <c r="A21" s="2" t="s">
        <v>91</v>
      </c>
      <c r="B21" s="125" t="s">
        <v>1197</v>
      </c>
      <c r="C21" s="583" t="str">
        <f>$C$17</f>
        <v>Pasirinkite iš sąrašo (taip arba ne). Sąsaja nėra privaloma. Iš anksto nurodyta reikšmė "Ne". Pasirinkimas "Taip" reiškia, kad tenkinant poreikį bus siekiama atitinkamo rezultato rodiklio.</v>
      </c>
      <c r="D21" s="144" t="s">
        <v>76</v>
      </c>
      <c r="E21" s="144" t="s">
        <v>77</v>
      </c>
      <c r="F21" s="144" t="s">
        <v>76</v>
      </c>
      <c r="G21" s="144" t="s">
        <v>76</v>
      </c>
      <c r="H21" s="144" t="s">
        <v>76</v>
      </c>
      <c r="I21" s="144" t="s">
        <v>76</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25">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25">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25">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25">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25">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25">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25">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25">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25">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xr:uid="{1AD3F167-0815-4F8A-8251-F7E78278B3E4}">
      <formula1>0</formula1>
      <formula2>500</formula2>
    </dataValidation>
    <dataValidation type="textLength" allowBlank="1" showInputMessage="1" showErrorMessage="1" prompt="Maksimalus simbolių skaičius - 300." sqref="D12:W12" xr:uid="{86BD6E52-32F7-439F-A6F3-D86CEA719DBF}">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verticalDpi="1200"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r:uid="{FCAE3B1D-49C1-4DAE-BDC8-1D437CE39FD6}">
          <x14:formula1>
            <xm:f>Sąrašai!$A$23:$A$24</xm:f>
          </x14:formula1>
          <xm:sqref>D17:W21</xm:sqref>
        </x14:dataValidation>
        <x14:dataValidation type="list" allowBlank="1" showInputMessage="1" showErrorMessage="1" xr:uid="{C965E465-25DC-4F9F-A5E3-4003A7B48AB5}">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EC67-40D3-4892-AE26-B399EE749B54}">
  <dimension ref="A1:G29"/>
  <sheetViews>
    <sheetView topLeftCell="A9" zoomScaleNormal="100" workbookViewId="0">
      <selection activeCell="H9" sqref="H9"/>
    </sheetView>
  </sheetViews>
  <sheetFormatPr defaultColWidth="9.140625" defaultRowHeight="15" x14ac:dyDescent="0.25"/>
  <cols>
    <col min="1" max="1" width="8.7109375" style="106" customWidth="1"/>
    <col min="2" max="2" width="18.7109375" style="13" customWidth="1"/>
    <col min="3" max="3" width="70.7109375" style="13" customWidth="1"/>
    <col min="4" max="7" width="15.7109375" style="13" customWidth="1"/>
    <col min="8" max="8" width="20.7109375" style="13" customWidth="1"/>
    <col min="9" max="16384" width="9.140625" style="13"/>
  </cols>
  <sheetData>
    <row r="1" spans="1:7" s="38" customFormat="1" ht="18.75" x14ac:dyDescent="0.25">
      <c r="A1" s="169" t="s">
        <v>18</v>
      </c>
      <c r="B1" s="36" t="s">
        <v>385</v>
      </c>
      <c r="C1" s="36"/>
      <c r="D1" s="36"/>
      <c r="E1" s="36"/>
    </row>
    <row r="2" spans="1:7" x14ac:dyDescent="0.25">
      <c r="A2" s="105"/>
      <c r="B2" s="1"/>
      <c r="C2" s="1"/>
      <c r="D2" s="1"/>
      <c r="E2" s="1"/>
    </row>
    <row r="3" spans="1:7" x14ac:dyDescent="0.25">
      <c r="A3" s="1"/>
      <c r="B3" s="140" t="s">
        <v>1272</v>
      </c>
      <c r="C3" s="205" t="str">
        <f>'1'!C8</f>
        <v>RASE</v>
      </c>
    </row>
    <row r="4" spans="1:7" s="1" customFormat="1" ht="15.75" thickBot="1" x14ac:dyDescent="0.3"/>
    <row r="5" spans="1:7" x14ac:dyDescent="0.25">
      <c r="A5" s="105"/>
      <c r="B5" s="318">
        <v>1</v>
      </c>
      <c r="C5" s="319">
        <v>2</v>
      </c>
      <c r="D5" s="321">
        <v>3</v>
      </c>
      <c r="E5" s="162">
        <v>4</v>
      </c>
      <c r="F5" s="259">
        <v>5</v>
      </c>
      <c r="G5" s="259">
        <v>6</v>
      </c>
    </row>
    <row r="6" spans="1:7" s="15" customFormat="1" ht="75" x14ac:dyDescent="0.25">
      <c r="A6" s="105"/>
      <c r="B6" s="505"/>
      <c r="C6" s="20" t="s">
        <v>253</v>
      </c>
      <c r="D6" s="506" t="s">
        <v>380</v>
      </c>
      <c r="E6" s="22" t="s">
        <v>166</v>
      </c>
      <c r="F6" s="22" t="s">
        <v>1501</v>
      </c>
      <c r="G6" s="22" t="s">
        <v>1503</v>
      </c>
    </row>
    <row r="7" spans="1:7" s="15" customFormat="1" ht="18.75" x14ac:dyDescent="0.25">
      <c r="A7" s="105" t="s">
        <v>259</v>
      </c>
      <c r="B7" s="507" t="s">
        <v>222</v>
      </c>
      <c r="C7" s="638" t="s">
        <v>382</v>
      </c>
      <c r="D7" s="508"/>
      <c r="E7" s="27"/>
      <c r="F7" s="27"/>
      <c r="G7" s="27"/>
    </row>
    <row r="8" spans="1:7" ht="45" x14ac:dyDescent="0.25">
      <c r="A8" s="105" t="s">
        <v>714</v>
      </c>
      <c r="B8" s="509" t="s">
        <v>1257</v>
      </c>
      <c r="C8" s="125" t="s">
        <v>381</v>
      </c>
      <c r="D8" s="510" t="s">
        <v>77</v>
      </c>
      <c r="E8" s="146">
        <f>COUNTIFS('8'!$E$7:$E$26,"taip")</f>
        <v>9</v>
      </c>
      <c r="F8" s="146">
        <f>COUNTIFS('10'!$D$11:$W$11,C8)</f>
        <v>8</v>
      </c>
      <c r="G8" s="472"/>
    </row>
    <row r="9" spans="1:7" ht="30" x14ac:dyDescent="0.25">
      <c r="A9" s="105" t="s">
        <v>715</v>
      </c>
      <c r="B9" s="509" t="s">
        <v>1256</v>
      </c>
      <c r="C9" s="125" t="s">
        <v>373</v>
      </c>
      <c r="D9" s="511" t="s">
        <v>77</v>
      </c>
      <c r="E9" s="147">
        <f>COUNTIFS('8'!$F$7:$F$26,"taip")</f>
        <v>1</v>
      </c>
      <c r="F9" s="147">
        <f>COUNTIFS('10'!$D$11:$W$11,C9)</f>
        <v>1</v>
      </c>
      <c r="G9" s="473"/>
    </row>
    <row r="10" spans="1:7" s="15" customFormat="1" ht="37.5" x14ac:dyDescent="0.25">
      <c r="A10" s="105" t="s">
        <v>260</v>
      </c>
      <c r="B10" s="512" t="s">
        <v>1199</v>
      </c>
      <c r="C10" s="639" t="s">
        <v>384</v>
      </c>
      <c r="D10" s="513"/>
      <c r="E10" s="31"/>
      <c r="F10" s="31"/>
      <c r="G10" s="31"/>
    </row>
    <row r="11" spans="1:7" ht="45" x14ac:dyDescent="0.25">
      <c r="A11" s="105" t="s">
        <v>716</v>
      </c>
      <c r="B11" s="509" t="s">
        <v>1258</v>
      </c>
      <c r="C11" s="125" t="s">
        <v>375</v>
      </c>
      <c r="D11" s="514" t="s">
        <v>76</v>
      </c>
      <c r="E11" s="147">
        <f>COUNTIFS('8'!$G$7:$G$26,"taip")</f>
        <v>0</v>
      </c>
      <c r="F11" s="147">
        <f>COUNTIFS('10'!$D$11:$W$11,C11)</f>
        <v>0</v>
      </c>
      <c r="G11" s="147">
        <f>COUNTIFS('10'!$D$12:$W$12,"Taip")</f>
        <v>0</v>
      </c>
    </row>
    <row r="12" spans="1:7" ht="45" x14ac:dyDescent="0.25">
      <c r="A12" s="105" t="s">
        <v>717</v>
      </c>
      <c r="B12" s="509" t="s">
        <v>1259</v>
      </c>
      <c r="C12" s="125" t="s">
        <v>376</v>
      </c>
      <c r="D12" s="514" t="s">
        <v>76</v>
      </c>
      <c r="E12" s="147">
        <f>COUNTIFS('8'!$H$7:H$26,"taip")</f>
        <v>0</v>
      </c>
      <c r="F12" s="147">
        <f>COUNTIFS('10'!$D$11:$W$11,C12)</f>
        <v>0</v>
      </c>
      <c r="G12" s="147">
        <f>COUNTIFS('10'!$D$13:$W$13,"Taip")</f>
        <v>0</v>
      </c>
    </row>
    <row r="13" spans="1:7" ht="30" x14ac:dyDescent="0.25">
      <c r="A13" s="105" t="s">
        <v>718</v>
      </c>
      <c r="B13" s="509" t="s">
        <v>1260</v>
      </c>
      <c r="C13" s="125" t="s">
        <v>377</v>
      </c>
      <c r="D13" s="514" t="s">
        <v>76</v>
      </c>
      <c r="E13" s="147">
        <f>COUNTIFS('8'!$I$7:$I$26,"taip")</f>
        <v>0</v>
      </c>
      <c r="F13" s="147">
        <f>COUNTIFS('10'!$D$11:$W$11,C13)</f>
        <v>0</v>
      </c>
      <c r="G13" s="147">
        <f>COUNTIFS('10'!$D$14:$W$14,"Taip")</f>
        <v>0</v>
      </c>
    </row>
    <row r="14" spans="1:7" ht="45" x14ac:dyDescent="0.25">
      <c r="A14" s="105" t="s">
        <v>719</v>
      </c>
      <c r="B14" s="509" t="s">
        <v>1261</v>
      </c>
      <c r="C14" s="125" t="s">
        <v>1499</v>
      </c>
      <c r="D14" s="514" t="s">
        <v>76</v>
      </c>
      <c r="E14" s="147">
        <f>COUNTIFS('8'!$J$7:$J$26,"taip")</f>
        <v>0</v>
      </c>
      <c r="F14" s="147">
        <f>COUNTIFS('10'!$D$11:$W$11,C14)</f>
        <v>0</v>
      </c>
      <c r="G14" s="147">
        <f>COUNTIFS('10'!$D$15:$W$15,"Taip")</f>
        <v>0</v>
      </c>
    </row>
    <row r="15" spans="1:7" s="15" customFormat="1" ht="18.75" x14ac:dyDescent="0.25">
      <c r="A15" s="105" t="s">
        <v>261</v>
      </c>
      <c r="B15" s="512" t="s">
        <v>223</v>
      </c>
      <c r="C15" s="640" t="s">
        <v>383</v>
      </c>
      <c r="D15" s="515"/>
      <c r="E15" s="148"/>
      <c r="F15" s="148"/>
      <c r="G15" s="148"/>
    </row>
    <row r="16" spans="1:7" ht="60" x14ac:dyDescent="0.25">
      <c r="A16" s="105" t="s">
        <v>720</v>
      </c>
      <c r="B16" s="509" t="s">
        <v>1262</v>
      </c>
      <c r="C16" s="125" t="s">
        <v>371</v>
      </c>
      <c r="D16" s="514" t="s">
        <v>76</v>
      </c>
      <c r="E16" s="234">
        <f>COUNTIFS('8'!$K$7:$K$26,"taip")</f>
        <v>0</v>
      </c>
      <c r="F16" s="35">
        <f>COUNTIFS('10'!$D$11:$W$11,C16)</f>
        <v>0</v>
      </c>
      <c r="G16" s="25"/>
    </row>
    <row r="17" spans="1:7" ht="45" x14ac:dyDescent="0.25">
      <c r="A17" s="105" t="s">
        <v>721</v>
      </c>
      <c r="B17" s="509" t="s">
        <v>1263</v>
      </c>
      <c r="C17" s="125" t="s">
        <v>372</v>
      </c>
      <c r="D17" s="514" t="s">
        <v>76</v>
      </c>
      <c r="E17" s="146">
        <f>COUNTIFS('8'!$L$7:$L$26,"taip")</f>
        <v>0</v>
      </c>
      <c r="F17" s="149">
        <f>COUNTIFS('10'!$D$11:$W$11,C17)</f>
        <v>0</v>
      </c>
      <c r="G17" s="474"/>
    </row>
    <row r="18" spans="1:7" ht="30" x14ac:dyDescent="0.25">
      <c r="A18" s="105" t="s">
        <v>722</v>
      </c>
      <c r="B18" s="509" t="s">
        <v>1264</v>
      </c>
      <c r="C18" s="125" t="s">
        <v>374</v>
      </c>
      <c r="D18" s="514" t="s">
        <v>76</v>
      </c>
      <c r="E18" s="147">
        <f>COUNTIFS('8'!$M$7:$M$26,"taip")</f>
        <v>0</v>
      </c>
      <c r="F18" s="29">
        <f>COUNTIFS('10'!$D$11:$W$11,C18)</f>
        <v>0</v>
      </c>
      <c r="G18" s="475"/>
    </row>
    <row r="19" spans="1:7" ht="30.75" thickBot="1" x14ac:dyDescent="0.3">
      <c r="A19" s="105" t="s">
        <v>723</v>
      </c>
      <c r="B19" s="516" t="s">
        <v>1265</v>
      </c>
      <c r="C19" s="517" t="s">
        <v>378</v>
      </c>
      <c r="D19" s="518" t="s">
        <v>76</v>
      </c>
      <c r="E19" s="504">
        <f>COUNTIFS('8'!$N$7:$N$26,"taip")</f>
        <v>0</v>
      </c>
      <c r="F19" s="150">
        <f>COUNTIFS('10'!$D$11:$W$11,C19)</f>
        <v>0</v>
      </c>
      <c r="G19" s="476"/>
    </row>
    <row r="20" spans="1:7" ht="45" customHeight="1" x14ac:dyDescent="0.25">
      <c r="B20" s="735" t="s">
        <v>1500</v>
      </c>
      <c r="C20" s="735"/>
      <c r="D20" s="735"/>
      <c r="E20" s="625"/>
      <c r="F20" s="625"/>
      <c r="G20" s="625"/>
    </row>
    <row r="22" spans="1:7" x14ac:dyDescent="0.25">
      <c r="B22" s="1"/>
      <c r="C22" s="596" t="s">
        <v>1487</v>
      </c>
    </row>
    <row r="23" spans="1:7" ht="30" x14ac:dyDescent="0.25">
      <c r="B23" s="1">
        <v>1</v>
      </c>
      <c r="C23" s="335" t="s">
        <v>1488</v>
      </c>
    </row>
    <row r="24" spans="1:7" x14ac:dyDescent="0.25">
      <c r="B24" s="1">
        <v>2</v>
      </c>
      <c r="C24" s="335" t="s">
        <v>1492</v>
      </c>
      <c r="D24" s="43"/>
    </row>
    <row r="25" spans="1:7" ht="30" x14ac:dyDescent="0.25">
      <c r="B25" s="1">
        <v>3</v>
      </c>
      <c r="C25" s="335" t="s">
        <v>1502</v>
      </c>
      <c r="D25" s="43"/>
    </row>
    <row r="26" spans="1:7" ht="30" x14ac:dyDescent="0.25">
      <c r="B26" s="1">
        <v>4</v>
      </c>
      <c r="C26" s="335" t="s">
        <v>1504</v>
      </c>
      <c r="D26" s="43"/>
    </row>
    <row r="27" spans="1:7" ht="60" x14ac:dyDescent="0.25">
      <c r="B27" s="1">
        <v>5</v>
      </c>
      <c r="C27" s="335" t="s">
        <v>1491</v>
      </c>
    </row>
    <row r="28" spans="1:7" ht="165" x14ac:dyDescent="0.25">
      <c r="B28" s="1">
        <v>6</v>
      </c>
      <c r="C28" s="335" t="s">
        <v>1489</v>
      </c>
    </row>
    <row r="29" spans="1:7" ht="165" x14ac:dyDescent="0.25">
      <c r="B29" s="1">
        <v>7</v>
      </c>
      <c r="C29" s="335"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52F011A-721F-495A-8F11-92D9684E455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topLeftCell="A14" zoomScaleNormal="100" workbookViewId="0">
      <selection activeCell="C35" sqref="C35"/>
    </sheetView>
  </sheetViews>
  <sheetFormatPr defaultColWidth="9.140625" defaultRowHeight="15" x14ac:dyDescent="0.25"/>
  <cols>
    <col min="1" max="1" width="8.7109375" style="153" customWidth="1"/>
    <col min="2" max="2" width="10.7109375" style="153" customWidth="1"/>
    <col min="3" max="3" width="82.7109375" style="10" customWidth="1"/>
    <col min="4" max="4" width="15.7109375" style="12" customWidth="1"/>
    <col min="5" max="5" width="15.7109375" style="153" customWidth="1"/>
    <col min="6" max="8" width="9.140625" style="153"/>
    <col min="9" max="16384" width="9.140625" style="10"/>
  </cols>
  <sheetData>
    <row r="1" spans="1:8" s="80" customFormat="1" ht="18.75" x14ac:dyDescent="0.3">
      <c r="A1" s="157" t="s">
        <v>19</v>
      </c>
      <c r="B1" s="83" t="s">
        <v>1143</v>
      </c>
      <c r="C1" s="83"/>
      <c r="D1" s="83"/>
      <c r="E1" s="151"/>
      <c r="F1" s="152"/>
      <c r="G1" s="151"/>
      <c r="H1" s="151"/>
    </row>
    <row r="2" spans="1:8" x14ac:dyDescent="0.25">
      <c r="A2" s="158"/>
      <c r="B2" s="158"/>
      <c r="C2"/>
      <c r="D2" s="159"/>
    </row>
    <row r="3" spans="1:8" s="13" customFormat="1" x14ac:dyDescent="0.25">
      <c r="A3" s="1"/>
      <c r="B3" s="140" t="s">
        <v>1272</v>
      </c>
      <c r="C3" s="205" t="str">
        <f>'1'!C8</f>
        <v>RASE</v>
      </c>
    </row>
    <row r="4" spans="1:8" customFormat="1" ht="15.75" thickBot="1" x14ac:dyDescent="0.3"/>
    <row r="5" spans="1:8" customFormat="1" x14ac:dyDescent="0.25">
      <c r="B5" s="269">
        <v>1</v>
      </c>
      <c r="C5" s="270">
        <v>2</v>
      </c>
      <c r="D5" s="271">
        <v>3</v>
      </c>
      <c r="E5" s="603">
        <v>4</v>
      </c>
    </row>
    <row r="6" spans="1:8" s="95" customFormat="1" ht="45" x14ac:dyDescent="0.25">
      <c r="A6" s="160"/>
      <c r="B6" s="547" t="s">
        <v>153</v>
      </c>
      <c r="C6" s="85" t="s">
        <v>142</v>
      </c>
      <c r="D6" s="537" t="s">
        <v>456</v>
      </c>
      <c r="E6" s="86" t="s">
        <v>1270</v>
      </c>
      <c r="F6" s="154"/>
      <c r="G6" s="155"/>
      <c r="H6" s="155"/>
    </row>
    <row r="7" spans="1:8" s="95" customFormat="1" ht="18.75" x14ac:dyDescent="0.25">
      <c r="A7" s="160" t="s">
        <v>21</v>
      </c>
      <c r="B7" s="548" t="s">
        <v>222</v>
      </c>
      <c r="C7" s="187" t="s">
        <v>1124</v>
      </c>
      <c r="D7" s="549"/>
      <c r="E7" s="736"/>
      <c r="F7" s="153"/>
      <c r="G7" s="155"/>
      <c r="H7" s="155"/>
    </row>
    <row r="8" spans="1:8" ht="30" x14ac:dyDescent="0.25">
      <c r="A8" s="160" t="s">
        <v>22</v>
      </c>
      <c r="B8" s="550" t="s">
        <v>139</v>
      </c>
      <c r="C8" s="161" t="s">
        <v>467</v>
      </c>
      <c r="D8" s="551">
        <f>'11'!C9</f>
        <v>1</v>
      </c>
      <c r="E8" s="737"/>
    </row>
    <row r="9" spans="1:8" ht="30" x14ac:dyDescent="0.25">
      <c r="A9" s="160" t="s">
        <v>724</v>
      </c>
      <c r="B9" s="550" t="s">
        <v>140</v>
      </c>
      <c r="C9" s="161" t="s">
        <v>224</v>
      </c>
      <c r="D9" s="552">
        <f>'11'!C25</f>
        <v>12</v>
      </c>
      <c r="E9" s="737"/>
    </row>
    <row r="10" spans="1:8" ht="30" x14ac:dyDescent="0.25">
      <c r="A10" s="160" t="s">
        <v>1160</v>
      </c>
      <c r="B10" s="550" t="s">
        <v>141</v>
      </c>
      <c r="C10" s="161" t="s">
        <v>225</v>
      </c>
      <c r="D10" s="552">
        <f>'11'!C43</f>
        <v>15</v>
      </c>
      <c r="E10" s="737"/>
    </row>
    <row r="11" spans="1:8" ht="30" x14ac:dyDescent="0.25">
      <c r="A11" s="160" t="s">
        <v>1161</v>
      </c>
      <c r="B11" s="550" t="s">
        <v>154</v>
      </c>
      <c r="C11" s="161" t="s">
        <v>400</v>
      </c>
      <c r="D11" s="552">
        <f>'11'!C59</f>
        <v>650</v>
      </c>
      <c r="E11" s="737"/>
    </row>
    <row r="12" spans="1:8" ht="30" x14ac:dyDescent="0.25">
      <c r="A12" s="160" t="s">
        <v>1162</v>
      </c>
      <c r="B12" s="550" t="s">
        <v>155</v>
      </c>
      <c r="C12" s="161" t="s">
        <v>226</v>
      </c>
      <c r="D12" s="552">
        <f>'11'!C75</f>
        <v>159</v>
      </c>
      <c r="E12" s="737"/>
    </row>
    <row r="13" spans="1:8" ht="18.75" x14ac:dyDescent="0.25">
      <c r="A13" s="160" t="s">
        <v>1163</v>
      </c>
      <c r="B13" s="548" t="s">
        <v>1199</v>
      </c>
      <c r="C13" s="187" t="s">
        <v>1126</v>
      </c>
      <c r="D13" s="549"/>
      <c r="E13" s="737"/>
    </row>
    <row r="14" spans="1:8" x14ac:dyDescent="0.25">
      <c r="A14" s="160" t="s">
        <v>1164</v>
      </c>
      <c r="B14" s="553" t="s">
        <v>1127</v>
      </c>
      <c r="C14" s="165" t="s">
        <v>1132</v>
      </c>
      <c r="D14" s="554">
        <f>SUM('10'!D34:W34)</f>
        <v>45</v>
      </c>
      <c r="E14" s="737"/>
    </row>
    <row r="15" spans="1:8" x14ac:dyDescent="0.25">
      <c r="A15" s="160" t="s">
        <v>1165</v>
      </c>
      <c r="B15" s="553" t="s">
        <v>1128</v>
      </c>
      <c r="C15" s="165" t="s">
        <v>1129</v>
      </c>
      <c r="D15" s="554">
        <f>SUM('10'!D46:W46)</f>
        <v>2</v>
      </c>
      <c r="E15" s="737"/>
    </row>
    <row r="16" spans="1:8" ht="18.75" x14ac:dyDescent="0.25">
      <c r="A16" s="160" t="s">
        <v>1166</v>
      </c>
      <c r="B16" s="555" t="s">
        <v>223</v>
      </c>
      <c r="C16" s="188" t="s">
        <v>1125</v>
      </c>
      <c r="D16" s="556"/>
      <c r="E16" s="737"/>
    </row>
    <row r="17" spans="1:6" x14ac:dyDescent="0.25">
      <c r="A17" s="160" t="s">
        <v>1167</v>
      </c>
      <c r="B17" s="557" t="s">
        <v>1156</v>
      </c>
      <c r="C17" s="163" t="s">
        <v>228</v>
      </c>
      <c r="D17" s="558">
        <f>SUM(D18:D20)</f>
        <v>0</v>
      </c>
      <c r="E17" s="737"/>
    </row>
    <row r="18" spans="1:6" x14ac:dyDescent="0.25">
      <c r="A18" s="160" t="s">
        <v>1168</v>
      </c>
      <c r="B18" s="550" t="s">
        <v>1144</v>
      </c>
      <c r="C18" s="164" t="s">
        <v>146</v>
      </c>
      <c r="D18" s="559">
        <f>'13'!C12</f>
        <v>0</v>
      </c>
      <c r="E18" s="737"/>
    </row>
    <row r="19" spans="1:6" x14ac:dyDescent="0.25">
      <c r="A19" s="160" t="s">
        <v>1169</v>
      </c>
      <c r="B19" s="550" t="s">
        <v>1145</v>
      </c>
      <c r="C19" s="164" t="s">
        <v>147</v>
      </c>
      <c r="D19" s="559">
        <f>'13'!C13</f>
        <v>0</v>
      </c>
      <c r="E19" s="737"/>
    </row>
    <row r="20" spans="1:6" x14ac:dyDescent="0.25">
      <c r="A20" s="160" t="s">
        <v>1170</v>
      </c>
      <c r="B20" s="550" t="s">
        <v>1146</v>
      </c>
      <c r="C20" s="164" t="s">
        <v>148</v>
      </c>
      <c r="D20" s="559">
        <f>'13'!C14</f>
        <v>0</v>
      </c>
      <c r="E20" s="737"/>
    </row>
    <row r="21" spans="1:6" x14ac:dyDescent="0.25">
      <c r="A21" s="160" t="s">
        <v>1171</v>
      </c>
      <c r="B21" s="557" t="s">
        <v>1157</v>
      </c>
      <c r="C21" s="163" t="s">
        <v>227</v>
      </c>
      <c r="D21" s="558">
        <f>SUM(D22:D24)</f>
        <v>4</v>
      </c>
      <c r="E21" s="737"/>
    </row>
    <row r="22" spans="1:6" x14ac:dyDescent="0.25">
      <c r="A22" s="160" t="s">
        <v>1172</v>
      </c>
      <c r="B22" s="550" t="s">
        <v>1147</v>
      </c>
      <c r="C22" s="164" t="s">
        <v>145</v>
      </c>
      <c r="D22" s="559">
        <f>'13'!C16</f>
        <v>2</v>
      </c>
      <c r="E22" s="737"/>
    </row>
    <row r="23" spans="1:6" x14ac:dyDescent="0.25">
      <c r="A23" s="160" t="s">
        <v>1173</v>
      </c>
      <c r="B23" s="550" t="s">
        <v>1148</v>
      </c>
      <c r="C23" s="164" t="s">
        <v>143</v>
      </c>
      <c r="D23" s="559">
        <f>'13'!C17</f>
        <v>2</v>
      </c>
      <c r="E23" s="737"/>
    </row>
    <row r="24" spans="1:6" x14ac:dyDescent="0.25">
      <c r="A24" s="160" t="s">
        <v>1174</v>
      </c>
      <c r="B24" s="550" t="s">
        <v>1149</v>
      </c>
      <c r="C24" s="164" t="s">
        <v>144</v>
      </c>
      <c r="D24" s="559">
        <f>'13'!C18</f>
        <v>0</v>
      </c>
      <c r="E24" s="737"/>
    </row>
    <row r="25" spans="1:6" ht="18.75" x14ac:dyDescent="0.25">
      <c r="A25" s="160" t="s">
        <v>1175</v>
      </c>
      <c r="B25" s="555" t="s">
        <v>1131</v>
      </c>
      <c r="C25" s="188" t="s">
        <v>1133</v>
      </c>
      <c r="D25" s="556"/>
      <c r="E25" s="737"/>
    </row>
    <row r="26" spans="1:6" x14ac:dyDescent="0.25">
      <c r="A26" s="160" t="s">
        <v>1176</v>
      </c>
      <c r="B26" s="557" t="s">
        <v>1158</v>
      </c>
      <c r="C26" s="129" t="s">
        <v>229</v>
      </c>
      <c r="D26" s="560"/>
      <c r="E26" s="737"/>
      <c r="F26" s="156"/>
    </row>
    <row r="27" spans="1:6" x14ac:dyDescent="0.25">
      <c r="A27" s="160" t="s">
        <v>1177</v>
      </c>
      <c r="B27" s="550" t="s">
        <v>1150</v>
      </c>
      <c r="C27" s="164" t="s">
        <v>1134</v>
      </c>
      <c r="D27" s="561">
        <v>11</v>
      </c>
      <c r="E27" s="737"/>
    </row>
    <row r="28" spans="1:6" x14ac:dyDescent="0.25">
      <c r="A28" s="160" t="s">
        <v>1178</v>
      </c>
      <c r="B28" s="557" t="s">
        <v>1151</v>
      </c>
      <c r="C28" s="165" t="s">
        <v>1136</v>
      </c>
      <c r="D28" s="562">
        <f>'1'!C9</f>
        <v>11</v>
      </c>
      <c r="E28" s="737"/>
    </row>
    <row r="29" spans="1:6" x14ac:dyDescent="0.25">
      <c r="A29" s="160" t="s">
        <v>1179</v>
      </c>
      <c r="B29" s="557" t="s">
        <v>1152</v>
      </c>
      <c r="C29" s="165" t="s">
        <v>1137</v>
      </c>
      <c r="D29" s="563">
        <f>(D27/D28)*100</f>
        <v>100</v>
      </c>
      <c r="E29" s="737"/>
    </row>
    <row r="30" spans="1:6" x14ac:dyDescent="0.25">
      <c r="A30" s="160" t="s">
        <v>1180</v>
      </c>
      <c r="B30" s="557" t="s">
        <v>1159</v>
      </c>
      <c r="C30" s="129" t="s">
        <v>230</v>
      </c>
      <c r="D30" s="560"/>
      <c r="E30" s="737"/>
    </row>
    <row r="31" spans="1:6" ht="30" x14ac:dyDescent="0.25">
      <c r="A31" s="160" t="s">
        <v>1181</v>
      </c>
      <c r="B31" s="550" t="s">
        <v>1153</v>
      </c>
      <c r="C31" s="164" t="s">
        <v>1135</v>
      </c>
      <c r="D31" s="564">
        <v>25</v>
      </c>
      <c r="E31" s="737"/>
    </row>
    <row r="32" spans="1:6" x14ac:dyDescent="0.25">
      <c r="A32" s="160" t="s">
        <v>1182</v>
      </c>
      <c r="B32" s="557" t="s">
        <v>1154</v>
      </c>
      <c r="C32" s="165" t="s">
        <v>1138</v>
      </c>
      <c r="D32" s="562">
        <f>'1'!C10</f>
        <v>781</v>
      </c>
      <c r="E32" s="737"/>
    </row>
    <row r="33" spans="1:5" ht="30" x14ac:dyDescent="0.25">
      <c r="A33" s="160" t="s">
        <v>1183</v>
      </c>
      <c r="B33" s="557" t="s">
        <v>1155</v>
      </c>
      <c r="C33" s="165" t="s">
        <v>1139</v>
      </c>
      <c r="D33" s="563">
        <f>(D31/D32)*100</f>
        <v>3.2010243277848911</v>
      </c>
      <c r="E33" s="737"/>
    </row>
    <row r="34" spans="1:5" ht="18.75" x14ac:dyDescent="0.25">
      <c r="A34" s="160" t="s">
        <v>1184</v>
      </c>
      <c r="B34" s="555" t="s">
        <v>1130</v>
      </c>
      <c r="C34" s="188" t="s">
        <v>1600</v>
      </c>
      <c r="D34" s="556"/>
      <c r="E34" s="738"/>
    </row>
    <row r="35" spans="1:5" ht="30" x14ac:dyDescent="0.25">
      <c r="A35" s="160" t="s">
        <v>1185</v>
      </c>
      <c r="B35" s="565" t="str">
        <f>CONCATENATE('1'!$C$8,"-",E35,".","1")</f>
        <v>RASE-P.1</v>
      </c>
      <c r="C35" s="92" t="s">
        <v>1861</v>
      </c>
      <c r="D35" s="559">
        <f>'11'!C91</f>
        <v>90</v>
      </c>
      <c r="E35" s="190" t="s">
        <v>1140</v>
      </c>
    </row>
    <row r="36" spans="1:5" x14ac:dyDescent="0.25">
      <c r="A36" s="160" t="s">
        <v>1186</v>
      </c>
      <c r="B36" s="566" t="str">
        <f>CONCATENATE('1'!$C$8,"-",E36,".","2")</f>
        <v>RASE-P.2</v>
      </c>
      <c r="C36" s="92"/>
      <c r="D36" s="559">
        <f>'11'!C107</f>
        <v>0</v>
      </c>
      <c r="E36" s="190" t="s">
        <v>1140</v>
      </c>
    </row>
    <row r="37" spans="1:5" x14ac:dyDescent="0.25">
      <c r="A37" s="160" t="s">
        <v>1187</v>
      </c>
      <c r="B37" s="566" t="str">
        <f>CONCATENATE('1'!$C$8,"-",E37,".","3")</f>
        <v>RASE-P.3</v>
      </c>
      <c r="C37" s="92"/>
      <c r="D37" s="559">
        <f>'11'!C123</f>
        <v>0</v>
      </c>
      <c r="E37" s="190" t="s">
        <v>1140</v>
      </c>
    </row>
    <row r="38" spans="1:5" x14ac:dyDescent="0.25">
      <c r="A38" s="160" t="s">
        <v>1188</v>
      </c>
      <c r="B38" s="566" t="str">
        <f>CONCATENATE('1'!$C$8,"-",E38,".","4")</f>
        <v>RASE-P.4</v>
      </c>
      <c r="C38" s="92"/>
      <c r="D38" s="559">
        <f>'11'!C139</f>
        <v>0</v>
      </c>
      <c r="E38" s="190" t="s">
        <v>1140</v>
      </c>
    </row>
    <row r="39" spans="1:5" x14ac:dyDescent="0.25">
      <c r="A39" s="160" t="s">
        <v>1189</v>
      </c>
      <c r="B39" s="566" t="str">
        <f>CONCATENATE('1'!$C$8,"-",E39,".","5")</f>
        <v>RASE-P.5</v>
      </c>
      <c r="C39" s="92"/>
      <c r="D39" s="559">
        <f>'11'!C155</f>
        <v>0</v>
      </c>
      <c r="E39" s="190" t="s">
        <v>1140</v>
      </c>
    </row>
    <row r="40" spans="1:5" x14ac:dyDescent="0.25">
      <c r="A40" s="160" t="s">
        <v>1190</v>
      </c>
      <c r="B40" s="566" t="str">
        <f>CONCATENATE('1'!$C$8,"-",E40,".","6")</f>
        <v>RASE-P.6</v>
      </c>
      <c r="C40" s="92"/>
      <c r="D40" s="559">
        <f>'11'!C171</f>
        <v>0</v>
      </c>
      <c r="E40" s="190" t="s">
        <v>1140</v>
      </c>
    </row>
    <row r="41" spans="1:5" x14ac:dyDescent="0.25">
      <c r="A41" s="160" t="s">
        <v>1191</v>
      </c>
      <c r="B41" s="566" t="str">
        <f>CONCATENATE('1'!$C$8,"-",E41,".","7")</f>
        <v>RASE-P.7</v>
      </c>
      <c r="C41" s="92"/>
      <c r="D41" s="559">
        <f>'11'!C187</f>
        <v>0</v>
      </c>
      <c r="E41" s="190" t="s">
        <v>1140</v>
      </c>
    </row>
    <row r="42" spans="1:5" x14ac:dyDescent="0.25">
      <c r="A42" s="160" t="s">
        <v>1192</v>
      </c>
      <c r="B42" s="566" t="str">
        <f>CONCATENATE('1'!$C$8,"-",E42,".","8")</f>
        <v>RASE-P.8</v>
      </c>
      <c r="C42" s="92"/>
      <c r="D42" s="559">
        <f>'11'!C203</f>
        <v>0</v>
      </c>
      <c r="E42" s="190" t="s">
        <v>1140</v>
      </c>
    </row>
    <row r="43" spans="1:5" x14ac:dyDescent="0.25">
      <c r="A43" s="160" t="s">
        <v>1193</v>
      </c>
      <c r="B43" s="566" t="str">
        <f>CONCATENATE('1'!$C$8,"-",E43,".","9")</f>
        <v>RASE-P.9</v>
      </c>
      <c r="C43" s="92"/>
      <c r="D43" s="559">
        <f>'11'!C219</f>
        <v>0</v>
      </c>
      <c r="E43" s="190" t="s">
        <v>1140</v>
      </c>
    </row>
    <row r="44" spans="1:5" ht="15.75" thickBot="1" x14ac:dyDescent="0.3">
      <c r="A44" s="160" t="s">
        <v>1194</v>
      </c>
      <c r="B44" s="567" t="str">
        <f>CONCATENATE('1'!$C$8,"-",E44,".","10")</f>
        <v>RASE-P.10</v>
      </c>
      <c r="C44" s="371"/>
      <c r="D44" s="568">
        <f>'11'!C235</f>
        <v>0</v>
      </c>
      <c r="E44" s="191" t="s">
        <v>1140</v>
      </c>
    </row>
    <row r="47" spans="1:5" x14ac:dyDescent="0.25">
      <c r="B47" s="2"/>
      <c r="C47" s="360" t="s">
        <v>1490</v>
      </c>
    </row>
    <row r="48" spans="1:5" ht="75" x14ac:dyDescent="0.25">
      <c r="B48" s="2">
        <v>1</v>
      </c>
      <c r="C48" s="335" t="s">
        <v>1626</v>
      </c>
    </row>
    <row r="49" spans="2:4" ht="120" x14ac:dyDescent="0.25">
      <c r="B49" s="1">
        <v>2</v>
      </c>
      <c r="C49" s="335" t="s">
        <v>1313</v>
      </c>
      <c r="D49" s="10"/>
    </row>
    <row r="50" spans="2:4" ht="120" x14ac:dyDescent="0.25">
      <c r="B50" s="1">
        <v>3</v>
      </c>
      <c r="C50" s="335" t="s">
        <v>1314</v>
      </c>
      <c r="D50" s="10"/>
    </row>
    <row r="51" spans="2:4" ht="30" x14ac:dyDescent="0.25">
      <c r="B51" s="2">
        <v>4</v>
      </c>
      <c r="C51" s="335" t="s">
        <v>1309</v>
      </c>
      <c r="D51" s="10"/>
    </row>
    <row r="52" spans="2:4" ht="30" x14ac:dyDescent="0.25">
      <c r="B52" s="1">
        <v>5</v>
      </c>
      <c r="C52" s="335" t="s">
        <v>1310</v>
      </c>
      <c r="D52" s="10"/>
    </row>
    <row r="53" spans="2:4" ht="30" x14ac:dyDescent="0.25">
      <c r="B53" s="1">
        <v>6</v>
      </c>
      <c r="C53" s="335" t="s">
        <v>1311</v>
      </c>
    </row>
    <row r="54" spans="2:4" ht="30" x14ac:dyDescent="0.25">
      <c r="B54" s="2">
        <v>7</v>
      </c>
      <c r="C54" s="335" t="s">
        <v>1312</v>
      </c>
    </row>
    <row r="55" spans="2:4" x14ac:dyDescent="0.25">
      <c r="C55" s="11"/>
    </row>
  </sheetData>
  <mergeCells count="1">
    <mergeCell ref="E7:E34"/>
  </mergeCells>
  <phoneticPr fontId="8" type="noConversion"/>
  <dataValidations count="1">
    <dataValidation type="textLength" allowBlank="1" showInputMessage="1" showErrorMessage="1" prompt="Maksimalus simbolių skaičius - 100" sqref="C35:C44" xr:uid="{BA132E9A-06A2-4956-9158-C38A2999B55F}">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D94EA89-15BD-490D-86A7-18699996CB0B}">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84B1-2C32-4594-A3F0-981E295AFFCD}">
  <dimension ref="A1:L36"/>
  <sheetViews>
    <sheetView zoomScaleNormal="100" workbookViewId="0">
      <selection activeCell="C22" sqref="C22"/>
    </sheetView>
  </sheetViews>
  <sheetFormatPr defaultColWidth="9.140625" defaultRowHeight="15" x14ac:dyDescent="0.25"/>
  <cols>
    <col min="1" max="1" width="8.7109375" style="106" customWidth="1"/>
    <col min="2" max="2" width="12.7109375" style="13" customWidth="1"/>
    <col min="3" max="3" width="70.7109375" style="13" customWidth="1"/>
    <col min="4" max="4" width="52.7109375" style="13" customWidth="1"/>
    <col min="5" max="7" width="15.7109375" customWidth="1"/>
    <col min="8" max="8" width="20.7109375" style="13" customWidth="1"/>
    <col min="9" max="9" width="25.7109375" style="13" customWidth="1"/>
    <col min="10" max="10" width="35.7109375" style="13" customWidth="1"/>
    <col min="11" max="11" width="8.7109375"/>
    <col min="12" max="12" width="12.7109375" style="13" hidden="1" customWidth="1"/>
    <col min="13" max="16384" width="9.140625" style="13"/>
  </cols>
  <sheetData>
    <row r="1" spans="1:12" s="38" customFormat="1" ht="18.75" x14ac:dyDescent="0.25">
      <c r="A1" s="169" t="s">
        <v>126</v>
      </c>
      <c r="B1" s="36" t="s">
        <v>397</v>
      </c>
      <c r="C1" s="36"/>
      <c r="D1" s="170"/>
      <c r="E1"/>
      <c r="F1"/>
      <c r="G1"/>
      <c r="H1" s="36"/>
      <c r="I1" s="36"/>
      <c r="J1" s="36"/>
    </row>
    <row r="2" spans="1:12" x14ac:dyDescent="0.25">
      <c r="A2" s="105"/>
      <c r="B2" s="1"/>
      <c r="C2" s="1"/>
      <c r="D2" s="1"/>
      <c r="H2" s="171"/>
      <c r="I2" s="171"/>
      <c r="J2" s="1"/>
    </row>
    <row r="3" spans="1:12" x14ac:dyDescent="0.25">
      <c r="A3" s="1"/>
      <c r="B3" s="140" t="s">
        <v>1272</v>
      </c>
      <c r="C3" s="205" t="str">
        <f>'1'!C8</f>
        <v>RASE</v>
      </c>
      <c r="D3" s="1"/>
      <c r="H3" s="1"/>
      <c r="I3" s="1"/>
      <c r="J3" s="1"/>
    </row>
    <row r="4" spans="1:12" customFormat="1" ht="15.75" thickBot="1" x14ac:dyDescent="0.3">
      <c r="L4" s="13"/>
    </row>
    <row r="5" spans="1:12" x14ac:dyDescent="0.25">
      <c r="A5" s="105"/>
      <c r="B5" s="318">
        <v>1</v>
      </c>
      <c r="C5" s="319">
        <v>2</v>
      </c>
      <c r="D5" s="319">
        <v>3</v>
      </c>
      <c r="E5" s="319">
        <v>4</v>
      </c>
      <c r="F5" s="321">
        <v>5</v>
      </c>
      <c r="G5" s="162">
        <v>6</v>
      </c>
      <c r="H5" s="259">
        <v>7</v>
      </c>
      <c r="I5" s="162">
        <v>8</v>
      </c>
      <c r="J5" s="259">
        <v>9</v>
      </c>
      <c r="L5" s="228" t="s">
        <v>1316</v>
      </c>
    </row>
    <row r="6" spans="1:12" s="15" customFormat="1" ht="75" x14ac:dyDescent="0.25">
      <c r="A6" s="105"/>
      <c r="B6" s="362" t="s">
        <v>54</v>
      </c>
      <c r="C6" s="584" t="s">
        <v>53</v>
      </c>
      <c r="D6" s="96" t="s">
        <v>42</v>
      </c>
      <c r="E6" s="32" t="str">
        <f>'10'!B34</f>
        <v>Planuojama paremti projektų (rodiklis L700)</v>
      </c>
      <c r="F6" s="515" t="str">
        <f>'10'!B33</f>
        <v>Planuojama paramos suma priemonei, Eur</v>
      </c>
      <c r="G6" s="31" t="s">
        <v>218</v>
      </c>
      <c r="H6" s="32" t="s">
        <v>28</v>
      </c>
      <c r="I6" s="585" t="s">
        <v>29</v>
      </c>
      <c r="J6" s="31" t="s">
        <v>213</v>
      </c>
      <c r="L6" s="123" t="s">
        <v>1315</v>
      </c>
    </row>
    <row r="7" spans="1:12" x14ac:dyDescent="0.25">
      <c r="A7" s="105" t="s">
        <v>150</v>
      </c>
      <c r="B7" s="575" t="s">
        <v>0</v>
      </c>
      <c r="C7" s="728" t="s">
        <v>1755</v>
      </c>
      <c r="D7" s="230" t="s">
        <v>31</v>
      </c>
      <c r="E7" s="173">
        <f>HLOOKUP($B7,'10'!$D$6:$W$35,29,FALSE)</f>
        <v>4</v>
      </c>
      <c r="F7" s="576">
        <f>HLOOKUP($B7,'10'!$D$6:$W$35,28,FALSE)</f>
        <v>200000</v>
      </c>
      <c r="G7" s="626">
        <f t="shared" ref="G7:G26" si="0">IF(J7="Vietos projektų įgyvendinimo išlaidos",F7/$F$29*100,"-")</f>
        <v>15.680636859657673</v>
      </c>
      <c r="H7" s="172" t="str">
        <f>VLOOKUP(D7,Sąrašai!$A$8:$B$19,2,FALSE)</f>
        <v>LEADER-20VVG-01</v>
      </c>
      <c r="I7" s="172" t="str">
        <f>CONCATENATE('1'!$C$8,"-",H7,"-",L7)</f>
        <v>RASE-LEADER-20VVG-01-01</v>
      </c>
      <c r="J7" s="174" t="str">
        <f>VLOOKUP(H7,Sąrašai!$B$8:$C$19,2,FALSE)</f>
        <v>Vietos projektų įgyvendinimo išlaidos</v>
      </c>
      <c r="L7" s="232" t="s">
        <v>1283</v>
      </c>
    </row>
    <row r="8" spans="1:12" x14ac:dyDescent="0.25">
      <c r="A8" s="105" t="s">
        <v>151</v>
      </c>
      <c r="B8" s="575" t="s">
        <v>1</v>
      </c>
      <c r="C8" s="728" t="s">
        <v>1756</v>
      </c>
      <c r="D8" s="230" t="s">
        <v>32</v>
      </c>
      <c r="E8" s="173">
        <f>HLOOKUP($B8,'10'!$D$6:$W$35,29,FALSE)</f>
        <v>4</v>
      </c>
      <c r="F8" s="576">
        <f>HLOOKUP($B8,'10'!$D$6:$W$35,28,FALSE)</f>
        <v>250000</v>
      </c>
      <c r="G8" s="626">
        <f t="shared" si="0"/>
        <v>19.600796074572095</v>
      </c>
      <c r="H8" s="172" t="str">
        <f>VLOOKUP(D8,Sąrašai!$A$8:$B$19,2,FALSE)</f>
        <v>LEADER-20VVG-02</v>
      </c>
      <c r="I8" s="172" t="str">
        <f>CONCATENATE('1'!$C$8,"-",H8,"-",L8)</f>
        <v>RASE-LEADER-20VVG-02-02</v>
      </c>
      <c r="J8" s="174" t="str">
        <f>VLOOKUP(H8,Sąrašai!$B$8:$C$19,2,FALSE)</f>
        <v>Vietos projektų įgyvendinimo išlaidos</v>
      </c>
      <c r="L8" s="232" t="s">
        <v>1284</v>
      </c>
    </row>
    <row r="9" spans="1:12" x14ac:dyDescent="0.25">
      <c r="A9" s="105" t="s">
        <v>152</v>
      </c>
      <c r="B9" s="575" t="s">
        <v>2</v>
      </c>
      <c r="C9" s="728" t="s">
        <v>1862</v>
      </c>
      <c r="D9" s="230" t="s">
        <v>34</v>
      </c>
      <c r="E9" s="173">
        <f>HLOOKUP($B9,'10'!$D$6:$W$35,29,FALSE)</f>
        <v>1</v>
      </c>
      <c r="F9" s="576">
        <f>HLOOKUP($B9,'10'!$D$6:$W$35,28,FALSE)</f>
        <v>80000</v>
      </c>
      <c r="G9" s="626">
        <f t="shared" si="0"/>
        <v>6.2722547438630691</v>
      </c>
      <c r="H9" s="172" t="str">
        <f>VLOOKUP(D9,Sąrašai!$A$8:$B$19,2,FALSE)</f>
        <v>LEADER-20VVG-05</v>
      </c>
      <c r="I9" s="172" t="str">
        <f>CONCATENATE('1'!$C$8,"-",H9,"-",L9)</f>
        <v>RASE-LEADER-20VVG-05-03</v>
      </c>
      <c r="J9" s="174" t="str">
        <f>VLOOKUP(H9,Sąrašai!$B$8:$C$19,2,FALSE)</f>
        <v>Vietos projektų įgyvendinimo išlaidos</v>
      </c>
      <c r="L9" s="232" t="s">
        <v>1285</v>
      </c>
    </row>
    <row r="10" spans="1:12" x14ac:dyDescent="0.25">
      <c r="A10" s="105" t="s">
        <v>517</v>
      </c>
      <c r="B10" s="575" t="s">
        <v>3</v>
      </c>
      <c r="C10" s="728" t="s">
        <v>1757</v>
      </c>
      <c r="D10" s="230" t="s">
        <v>1695</v>
      </c>
      <c r="E10" s="173">
        <f>HLOOKUP($B10,'10'!$D$6:$W$35,29,FALSE)</f>
        <v>1</v>
      </c>
      <c r="F10" s="576">
        <f>HLOOKUP($B10,'10'!$D$6:$W$35,28,FALSE)</f>
        <v>50058.400000000001</v>
      </c>
      <c r="G10" s="626">
        <f t="shared" si="0"/>
        <v>3.9247379608774384</v>
      </c>
      <c r="H10" s="172" t="str">
        <f>VLOOKUP(D10,Sąrašai!$A$8:$B$19,2,FALSE)</f>
        <v>LEADER-20VVG-06</v>
      </c>
      <c r="I10" s="172" t="str">
        <f>CONCATENATE('1'!$C$8,"-",H10,"-",L10)</f>
        <v>RASE-LEADER-20VVG-06-04</v>
      </c>
      <c r="J10" s="174" t="str">
        <f>VLOOKUP(H10,Sąrašai!$B$8:$C$19,2,FALSE)</f>
        <v>Vietos projektų įgyvendinimo išlaidos</v>
      </c>
      <c r="L10" s="232" t="s">
        <v>1286</v>
      </c>
    </row>
    <row r="11" spans="1:12" x14ac:dyDescent="0.25">
      <c r="A11" s="105" t="s">
        <v>518</v>
      </c>
      <c r="B11" s="575" t="s">
        <v>4</v>
      </c>
      <c r="C11" s="728" t="s">
        <v>1758</v>
      </c>
      <c r="D11" s="230" t="s">
        <v>1696</v>
      </c>
      <c r="E11" s="173">
        <f>HLOOKUP($B11,'10'!$D$6:$W$35,29,FALSE)</f>
        <v>6</v>
      </c>
      <c r="F11" s="576">
        <f>HLOOKUP($B11,'10'!$D$6:$W$35,28,FALSE)</f>
        <v>300000</v>
      </c>
      <c r="G11" s="626">
        <f t="shared" si="0"/>
        <v>23.520955289486512</v>
      </c>
      <c r="H11" s="172" t="str">
        <f>VLOOKUP(D11,Sąrašai!$A$8:$B$19,2,FALSE)</f>
        <v>LEADER-20VVG-07</v>
      </c>
      <c r="I11" s="172" t="str">
        <f>CONCATENATE('1'!$C$8,"-",H11,"-",L11)</f>
        <v>RASE-LEADER-20VVG-07-05</v>
      </c>
      <c r="J11" s="174" t="str">
        <f>VLOOKUP(H11,Sąrašai!$B$8:$C$19,2,FALSE)</f>
        <v>Vietos projektų įgyvendinimo išlaidos</v>
      </c>
      <c r="L11" s="232" t="s">
        <v>1287</v>
      </c>
    </row>
    <row r="12" spans="1:12" ht="30" x14ac:dyDescent="0.25">
      <c r="A12" s="105" t="s">
        <v>519</v>
      </c>
      <c r="B12" s="575" t="s">
        <v>5</v>
      </c>
      <c r="C12" s="728" t="s">
        <v>1759</v>
      </c>
      <c r="D12" s="230" t="s">
        <v>1704</v>
      </c>
      <c r="E12" s="173">
        <f>HLOOKUP($B12,'10'!$D$6:$W$35,29,FALSE)</f>
        <v>2</v>
      </c>
      <c r="F12" s="576">
        <f>HLOOKUP($B12,'10'!$D$6:$W$35,28,FALSE)</f>
        <v>100000</v>
      </c>
      <c r="G12" s="626">
        <f t="shared" si="0"/>
        <v>7.8403184298288364</v>
      </c>
      <c r="H12" s="172" t="str">
        <f>VLOOKUP(D12,Sąrašai!$A$8:$B$19,2,FALSE)</f>
        <v>LEADER-20VVG-08</v>
      </c>
      <c r="I12" s="172" t="str">
        <f>CONCATENATE('1'!$C$8,"-",H12,"-",L12)</f>
        <v>RASE-LEADER-20VVG-08-06</v>
      </c>
      <c r="J12" s="174" t="str">
        <f>VLOOKUP(H12,Sąrašai!$B$8:$C$19,2,FALSE)</f>
        <v>Vietos projektų įgyvendinimo išlaidos</v>
      </c>
      <c r="L12" s="232" t="s">
        <v>1288</v>
      </c>
    </row>
    <row r="13" spans="1:12" x14ac:dyDescent="0.25">
      <c r="A13" s="105" t="s">
        <v>520</v>
      </c>
      <c r="B13" s="575" t="s">
        <v>6</v>
      </c>
      <c r="C13" s="728" t="s">
        <v>1760</v>
      </c>
      <c r="D13" s="230" t="s">
        <v>1697</v>
      </c>
      <c r="E13" s="173">
        <f>HLOOKUP($B13,'10'!$D$6:$W$35,29,FALSE)</f>
        <v>20</v>
      </c>
      <c r="F13" s="576">
        <f>HLOOKUP($B13,'10'!$D$6:$W$35,28,FALSE)</f>
        <v>200000</v>
      </c>
      <c r="G13" s="626">
        <f t="shared" si="0"/>
        <v>15.680636859657673</v>
      </c>
      <c r="H13" s="172" t="str">
        <f>VLOOKUP(D13,Sąrašai!$A$8:$B$19,2,FALSE)</f>
        <v>LEADER-20VVG-09</v>
      </c>
      <c r="I13" s="172" t="str">
        <f>CONCATENATE('1'!$C$8,"-",H13,"-",L13)</f>
        <v>RASE-LEADER-20VVG-09-07</v>
      </c>
      <c r="J13" s="174" t="str">
        <f>VLOOKUP(H13,Sąrašai!$B$8:$C$19,2,FALSE)</f>
        <v>Vietos projektų įgyvendinimo išlaidos</v>
      </c>
      <c r="L13" s="232" t="s">
        <v>1289</v>
      </c>
    </row>
    <row r="14" spans="1:12" x14ac:dyDescent="0.25">
      <c r="A14" s="105" t="s">
        <v>521</v>
      </c>
      <c r="B14" s="575" t="s">
        <v>7</v>
      </c>
      <c r="C14" s="728" t="s">
        <v>1761</v>
      </c>
      <c r="D14" s="230" t="s">
        <v>36</v>
      </c>
      <c r="E14" s="173">
        <f>HLOOKUP($B14,'10'!$D$6:$W$35,29,FALSE)</f>
        <v>6</v>
      </c>
      <c r="F14" s="576">
        <f>HLOOKUP($B14,'10'!$D$6:$W$35,28,FALSE)</f>
        <v>95400</v>
      </c>
      <c r="G14" s="626">
        <f t="shared" si="0"/>
        <v>7.4796637820567096</v>
      </c>
      <c r="H14" s="172" t="str">
        <f>VLOOKUP(D14,Sąrašai!$A$8:$B$19,2,FALSE)</f>
        <v>LEADER-20VVG-10</v>
      </c>
      <c r="I14" s="172" t="str">
        <f>CONCATENATE('1'!$C$8,"-",H14,"-",L14)</f>
        <v>RASE-LEADER-20VVG-10-08</v>
      </c>
      <c r="J14" s="174" t="str">
        <f>VLOOKUP(H14,Sąrašai!$B$8:$C$19,2,FALSE)</f>
        <v>Vietos projektų įgyvendinimo išlaidos</v>
      </c>
      <c r="L14" s="232" t="s">
        <v>1290</v>
      </c>
    </row>
    <row r="15" spans="1:12" x14ac:dyDescent="0.25">
      <c r="A15" s="105" t="s">
        <v>522</v>
      </c>
      <c r="B15" s="575" t="s">
        <v>8</v>
      </c>
      <c r="C15" s="728" t="s">
        <v>1762</v>
      </c>
      <c r="D15" s="230" t="s">
        <v>38</v>
      </c>
      <c r="E15" s="173">
        <f>HLOOKUP($B15,'10'!$D$6:$W$35,29,FALSE)</f>
        <v>1</v>
      </c>
      <c r="F15" s="576">
        <f>HLOOKUP($B15,'10'!$D$6:$W$35,28,FALSE)</f>
        <v>15000</v>
      </c>
      <c r="G15" s="626" t="str">
        <f t="shared" si="0"/>
        <v>-</v>
      </c>
      <c r="H15" s="172" t="str">
        <f>VLOOKUP(D15,Sąrašai!$A$8:$B$19,2,FALSE)</f>
        <v>LEADER-20VVG-11</v>
      </c>
      <c r="I15" s="172" t="str">
        <f>CONCATENATE('1'!$C$8,"-",H15,"-",L15)</f>
        <v>RASE-LEADER-20VVG-11-09</v>
      </c>
      <c r="J15" s="174" t="str">
        <f>VLOOKUP(H15,Sąrašai!$B$8:$C$19,2,FALSE)</f>
        <v>VPS administravimo išlaidos</v>
      </c>
      <c r="L15" s="232" t="s">
        <v>1291</v>
      </c>
    </row>
    <row r="16" spans="1:12" x14ac:dyDescent="0.25">
      <c r="A16" s="105" t="s">
        <v>523</v>
      </c>
      <c r="B16" s="575" t="s">
        <v>9</v>
      </c>
      <c r="C16" s="728"/>
      <c r="D16" s="230"/>
      <c r="E16" s="173">
        <f>HLOOKUP($B16,'10'!$D$6:$W$35,29,FALSE)</f>
        <v>0</v>
      </c>
      <c r="F16" s="576">
        <f>HLOOKUP($B16,'10'!$D$6:$W$35,28,FALSE)</f>
        <v>0</v>
      </c>
      <c r="G16" s="626" t="e">
        <f t="shared" si="0"/>
        <v>#N/A</v>
      </c>
      <c r="H16" s="172" t="e">
        <f>VLOOKUP(D16,Sąrašai!$A$8:$B$19,2,FALSE)</f>
        <v>#N/A</v>
      </c>
      <c r="I16" s="172" t="e">
        <f>CONCATENATE('1'!$C$8,"-",H16,"-",L16)</f>
        <v>#N/A</v>
      </c>
      <c r="J16" s="174" t="e">
        <f>VLOOKUP(H16,Sąrašai!$B$8:$C$19,2,FALSE)</f>
        <v>#N/A</v>
      </c>
      <c r="K16" s="13"/>
      <c r="L16" s="121">
        <v>10</v>
      </c>
    </row>
    <row r="17" spans="1:12" x14ac:dyDescent="0.25">
      <c r="A17" s="105" t="s">
        <v>524</v>
      </c>
      <c r="B17" s="575" t="s">
        <v>43</v>
      </c>
      <c r="C17" s="728"/>
      <c r="D17" s="230"/>
      <c r="E17" s="173">
        <f>HLOOKUP($B17,'10'!$D$6:$W$35,29,FALSE)</f>
        <v>0</v>
      </c>
      <c r="F17" s="576">
        <f>HLOOKUP($B17,'10'!$D$6:$W$35,28,FALSE)</f>
        <v>0</v>
      </c>
      <c r="G17" s="626" t="e">
        <f t="shared" si="0"/>
        <v>#N/A</v>
      </c>
      <c r="H17" s="172" t="e">
        <f>VLOOKUP(D17,Sąrašai!$A$8:$B$19,2,FALSE)</f>
        <v>#N/A</v>
      </c>
      <c r="I17" s="172" t="e">
        <f>CONCATENATE('1'!$C$8,"-",H17,"-",L17)</f>
        <v>#N/A</v>
      </c>
      <c r="J17" s="174" t="e">
        <f>VLOOKUP(H17,Sąrašai!$B$8:$C$19,2,FALSE)</f>
        <v>#N/A</v>
      </c>
      <c r="L17" s="121">
        <v>11</v>
      </c>
    </row>
    <row r="18" spans="1:12" x14ac:dyDescent="0.25">
      <c r="A18" s="105" t="s">
        <v>525</v>
      </c>
      <c r="B18" s="575" t="s">
        <v>44</v>
      </c>
      <c r="C18" s="728"/>
      <c r="D18" s="230"/>
      <c r="E18" s="173">
        <f>HLOOKUP($B18,'10'!$D$6:$W$35,29,FALSE)</f>
        <v>0</v>
      </c>
      <c r="F18" s="576">
        <f>HLOOKUP($B18,'10'!$D$6:$W$35,28,FALSE)</f>
        <v>0</v>
      </c>
      <c r="G18" s="626" t="e">
        <f t="shared" si="0"/>
        <v>#N/A</v>
      </c>
      <c r="H18" s="172" t="e">
        <f>VLOOKUP(D18,Sąrašai!$A$8:$B$19,2,FALSE)</f>
        <v>#N/A</v>
      </c>
      <c r="I18" s="172" t="e">
        <f>CONCATENATE('1'!$C$8,"-",H18,"-",L18)</f>
        <v>#N/A</v>
      </c>
      <c r="J18" s="174" t="e">
        <f>VLOOKUP(H18,Sąrašai!$B$8:$C$19,2,FALSE)</f>
        <v>#N/A</v>
      </c>
      <c r="L18" s="121">
        <v>12</v>
      </c>
    </row>
    <row r="19" spans="1:12" x14ac:dyDescent="0.25">
      <c r="A19" s="105" t="s">
        <v>526</v>
      </c>
      <c r="B19" s="575" t="s">
        <v>45</v>
      </c>
      <c r="C19" s="728"/>
      <c r="D19" s="230"/>
      <c r="E19" s="173">
        <f>HLOOKUP($B19,'10'!$D$6:$W$35,29,FALSE)</f>
        <v>0</v>
      </c>
      <c r="F19" s="576">
        <f>HLOOKUP($B19,'10'!$D$6:$W$35,28,FALSE)</f>
        <v>0</v>
      </c>
      <c r="G19" s="626" t="e">
        <f t="shared" si="0"/>
        <v>#N/A</v>
      </c>
      <c r="H19" s="172" t="e">
        <f>VLOOKUP(D19,Sąrašai!$A$8:$B$19,2,FALSE)</f>
        <v>#N/A</v>
      </c>
      <c r="I19" s="172" t="e">
        <f>CONCATENATE('1'!$C$8,"-",H19,"-",L19)</f>
        <v>#N/A</v>
      </c>
      <c r="J19" s="174" t="e">
        <f>VLOOKUP(H19,Sąrašai!$B$8:$C$19,2,FALSE)</f>
        <v>#N/A</v>
      </c>
      <c r="L19" s="121">
        <v>13</v>
      </c>
    </row>
    <row r="20" spans="1:12" x14ac:dyDescent="0.25">
      <c r="A20" s="105" t="s">
        <v>527</v>
      </c>
      <c r="B20" s="575" t="s">
        <v>46</v>
      </c>
      <c r="C20" s="728"/>
      <c r="D20" s="230"/>
      <c r="E20" s="173">
        <f>HLOOKUP($B20,'10'!$D$6:$W$35,29,FALSE)</f>
        <v>0</v>
      </c>
      <c r="F20" s="576">
        <f>HLOOKUP($B20,'10'!$D$6:$W$35,28,FALSE)</f>
        <v>0</v>
      </c>
      <c r="G20" s="626" t="e">
        <f t="shared" si="0"/>
        <v>#N/A</v>
      </c>
      <c r="H20" s="172" t="e">
        <f>VLOOKUP(D20,Sąrašai!$A$8:$B$19,2,FALSE)</f>
        <v>#N/A</v>
      </c>
      <c r="I20" s="172" t="e">
        <f>CONCATENATE('1'!$C$8,"-",H20,"-",L20)</f>
        <v>#N/A</v>
      </c>
      <c r="J20" s="174" t="e">
        <f>VLOOKUP(H20,Sąrašai!$B$8:$C$19,2,FALSE)</f>
        <v>#N/A</v>
      </c>
      <c r="L20" s="121">
        <v>14</v>
      </c>
    </row>
    <row r="21" spans="1:12" x14ac:dyDescent="0.25">
      <c r="A21" s="105" t="s">
        <v>528</v>
      </c>
      <c r="B21" s="575" t="s">
        <v>47</v>
      </c>
      <c r="C21" s="728"/>
      <c r="D21" s="230"/>
      <c r="E21" s="173">
        <f>HLOOKUP($B21,'10'!$D$6:$W$35,29,FALSE)</f>
        <v>0</v>
      </c>
      <c r="F21" s="576">
        <f>HLOOKUP($B21,'10'!$D$6:$W$35,28,FALSE)</f>
        <v>0</v>
      </c>
      <c r="G21" s="626" t="e">
        <f t="shared" si="0"/>
        <v>#N/A</v>
      </c>
      <c r="H21" s="172" t="e">
        <f>VLOOKUP(D21,Sąrašai!$A$8:$B$19,2,FALSE)</f>
        <v>#N/A</v>
      </c>
      <c r="I21" s="172" t="e">
        <f>CONCATENATE('1'!$C$8,"-",H21,"-",L21)</f>
        <v>#N/A</v>
      </c>
      <c r="J21" s="174" t="e">
        <f>VLOOKUP(H21,Sąrašai!$B$8:$C$19,2,FALSE)</f>
        <v>#N/A</v>
      </c>
      <c r="L21" s="121">
        <v>15</v>
      </c>
    </row>
    <row r="22" spans="1:12" x14ac:dyDescent="0.25">
      <c r="A22" s="105" t="s">
        <v>529</v>
      </c>
      <c r="B22" s="575" t="s">
        <v>48</v>
      </c>
      <c r="C22" s="728"/>
      <c r="D22" s="230"/>
      <c r="E22" s="173">
        <f>HLOOKUP($B22,'10'!$D$6:$W$35,29,FALSE)</f>
        <v>0</v>
      </c>
      <c r="F22" s="576">
        <f>HLOOKUP($B22,'10'!$D$6:$W$35,28,FALSE)</f>
        <v>0</v>
      </c>
      <c r="G22" s="626" t="e">
        <f t="shared" si="0"/>
        <v>#N/A</v>
      </c>
      <c r="H22" s="172" t="e">
        <f>VLOOKUP(D22,Sąrašai!$A$8:$B$19,2,FALSE)</f>
        <v>#N/A</v>
      </c>
      <c r="I22" s="172" t="e">
        <f>CONCATENATE('1'!$C$8,"-",H22,"-",L22)</f>
        <v>#N/A</v>
      </c>
      <c r="J22" s="174" t="e">
        <f>VLOOKUP(H22,Sąrašai!$B$8:$C$19,2,FALSE)</f>
        <v>#N/A</v>
      </c>
      <c r="L22" s="121">
        <v>16</v>
      </c>
    </row>
    <row r="23" spans="1:12" x14ac:dyDescent="0.25">
      <c r="A23" s="105" t="s">
        <v>530</v>
      </c>
      <c r="B23" s="575" t="s">
        <v>49</v>
      </c>
      <c r="C23" s="728"/>
      <c r="D23" s="230"/>
      <c r="E23" s="173">
        <f>HLOOKUP($B23,'10'!$D$6:$W$35,29,FALSE)</f>
        <v>0</v>
      </c>
      <c r="F23" s="576">
        <f>HLOOKUP($B23,'10'!$D$6:$W$35,28,FALSE)</f>
        <v>0</v>
      </c>
      <c r="G23" s="626" t="e">
        <f t="shared" si="0"/>
        <v>#N/A</v>
      </c>
      <c r="H23" s="172" t="e">
        <f>VLOOKUP(D23,Sąrašai!$A$8:$B$19,2,FALSE)</f>
        <v>#N/A</v>
      </c>
      <c r="I23" s="172" t="e">
        <f>CONCATENATE('1'!$C$8,"-",H23,"-",L23)</f>
        <v>#N/A</v>
      </c>
      <c r="J23" s="174" t="e">
        <f>VLOOKUP(H23,Sąrašai!$B$8:$C$19,2,FALSE)</f>
        <v>#N/A</v>
      </c>
      <c r="L23" s="121">
        <v>17</v>
      </c>
    </row>
    <row r="24" spans="1:12" x14ac:dyDescent="0.25">
      <c r="A24" s="105" t="s">
        <v>531</v>
      </c>
      <c r="B24" s="575" t="s">
        <v>50</v>
      </c>
      <c r="C24" s="728"/>
      <c r="D24" s="230"/>
      <c r="E24" s="173">
        <f>HLOOKUP($B24,'10'!$D$6:$W$35,29,FALSE)</f>
        <v>0</v>
      </c>
      <c r="F24" s="576">
        <f>HLOOKUP($B24,'10'!$D$6:$W$35,28,FALSE)</f>
        <v>0</v>
      </c>
      <c r="G24" s="626" t="e">
        <f t="shared" si="0"/>
        <v>#N/A</v>
      </c>
      <c r="H24" s="172" t="e">
        <f>VLOOKUP(D24,Sąrašai!$A$8:$B$19,2,FALSE)</f>
        <v>#N/A</v>
      </c>
      <c r="I24" s="172" t="e">
        <f>CONCATENATE('1'!$C$8,"-",H24,"-",L24)</f>
        <v>#N/A</v>
      </c>
      <c r="J24" s="174" t="e">
        <f>VLOOKUP(H24,Sąrašai!$B$8:$C$19,2,FALSE)</f>
        <v>#N/A</v>
      </c>
      <c r="L24" s="121">
        <v>18</v>
      </c>
    </row>
    <row r="25" spans="1:12" x14ac:dyDescent="0.25">
      <c r="A25" s="105" t="s">
        <v>532</v>
      </c>
      <c r="B25" s="575" t="s">
        <v>51</v>
      </c>
      <c r="C25" s="728"/>
      <c r="D25" s="230"/>
      <c r="E25" s="173">
        <f>HLOOKUP($B25,'10'!$D$6:$W$35,29,FALSE)</f>
        <v>0</v>
      </c>
      <c r="F25" s="576">
        <f>HLOOKUP($B25,'10'!$D$6:$W$35,28,FALSE)</f>
        <v>0</v>
      </c>
      <c r="G25" s="626" t="e">
        <f t="shared" si="0"/>
        <v>#N/A</v>
      </c>
      <c r="H25" s="172" t="e">
        <f>VLOOKUP(D25,Sąrašai!$A$8:$B$19,2,FALSE)</f>
        <v>#N/A</v>
      </c>
      <c r="I25" s="172" t="e">
        <f>CONCATENATE('1'!$C$8,"-",H25,"-",L25)</f>
        <v>#N/A</v>
      </c>
      <c r="J25" s="174" t="e">
        <f>VLOOKUP(H25,Sąrašai!$B$8:$C$19,2,FALSE)</f>
        <v>#N/A</v>
      </c>
      <c r="L25" s="121">
        <v>19</v>
      </c>
    </row>
    <row r="26" spans="1:12" x14ac:dyDescent="0.25">
      <c r="A26" s="105" t="s">
        <v>533</v>
      </c>
      <c r="B26" s="575" t="s">
        <v>52</v>
      </c>
      <c r="C26" s="728"/>
      <c r="D26" s="230"/>
      <c r="E26" s="173">
        <f>HLOOKUP($B26,'10'!$D$6:$W$35,29,FALSE)</f>
        <v>0</v>
      </c>
      <c r="F26" s="576">
        <f>HLOOKUP($B26,'10'!$D$6:$W$35,28,FALSE)</f>
        <v>0</v>
      </c>
      <c r="G26" s="626" t="e">
        <f t="shared" si="0"/>
        <v>#N/A</v>
      </c>
      <c r="H26" s="172" t="e">
        <f>VLOOKUP(D26,Sąrašai!$A$8:$B$19,2,FALSE)</f>
        <v>#N/A</v>
      </c>
      <c r="I26" s="172" t="e">
        <f>CONCATENATE('1'!$C$8,"-",H26,"-",L26)</f>
        <v>#N/A</v>
      </c>
      <c r="J26" s="174" t="e">
        <f>VLOOKUP(H26,Sąrašai!$B$8:$C$19,2,FALSE)</f>
        <v>#N/A</v>
      </c>
      <c r="K26" s="13"/>
      <c r="L26" s="121">
        <v>20</v>
      </c>
    </row>
    <row r="27" spans="1:12" s="138" customFormat="1" x14ac:dyDescent="0.25">
      <c r="A27" s="105" t="s">
        <v>534</v>
      </c>
      <c r="B27" s="577"/>
      <c r="C27" s="140" t="s">
        <v>219</v>
      </c>
      <c r="D27" s="140"/>
      <c r="E27" s="175">
        <f>SUM(E7:E26)</f>
        <v>45</v>
      </c>
      <c r="F27" s="578">
        <f>SUM(F7:F26)</f>
        <v>1290458.3999999999</v>
      </c>
      <c r="G27" s="627" t="s">
        <v>149</v>
      </c>
      <c r="H27" s="140"/>
      <c r="I27" s="140"/>
      <c r="J27" s="140"/>
      <c r="L27" s="231"/>
    </row>
    <row r="28" spans="1:12" s="138" customFormat="1" x14ac:dyDescent="0.25">
      <c r="A28" s="105" t="s">
        <v>535</v>
      </c>
      <c r="B28" s="577"/>
      <c r="C28" s="140" t="s">
        <v>369</v>
      </c>
      <c r="D28" s="140"/>
      <c r="E28" s="175">
        <f>E27-E29</f>
        <v>1</v>
      </c>
      <c r="F28" s="578">
        <f>F27-F29</f>
        <v>15000</v>
      </c>
      <c r="G28" s="627"/>
      <c r="H28" s="140"/>
      <c r="I28" s="140"/>
      <c r="J28" s="140"/>
      <c r="L28" s="231"/>
    </row>
    <row r="29" spans="1:12" ht="15.75" thickBot="1" x14ac:dyDescent="0.3">
      <c r="A29" s="105" t="s">
        <v>536</v>
      </c>
      <c r="B29" s="579"/>
      <c r="C29" s="328" t="s">
        <v>370</v>
      </c>
      <c r="D29" s="580"/>
      <c r="E29" s="581">
        <f>SUMIFS($E$7:$E$26,$J$7:$J$26,"Vietos projektų įgyvendinimo išlaidos")</f>
        <v>44</v>
      </c>
      <c r="F29" s="629">
        <f>SUMIFS($F$7:$F$26,$J$7:$J$26,"Vietos projektų įgyvendinimo išlaidos")</f>
        <v>1275458.3999999999</v>
      </c>
      <c r="G29" s="628">
        <v>100</v>
      </c>
      <c r="H29" s="30"/>
      <c r="I29" s="30"/>
      <c r="J29" s="140"/>
      <c r="L29" s="231"/>
    </row>
    <row r="32" spans="1:12" x14ac:dyDescent="0.25">
      <c r="B32" s="1"/>
      <c r="C32" s="602" t="s">
        <v>1482</v>
      </c>
    </row>
    <row r="33" spans="2:3" ht="60" x14ac:dyDescent="0.25">
      <c r="B33" s="1">
        <v>1</v>
      </c>
      <c r="C33" s="335" t="s">
        <v>1592</v>
      </c>
    </row>
    <row r="34" spans="2:3" ht="45" x14ac:dyDescent="0.25">
      <c r="B34" s="1">
        <v>2</v>
      </c>
      <c r="C34" s="335" t="s">
        <v>1481</v>
      </c>
    </row>
    <row r="35" spans="2:3" ht="45" x14ac:dyDescent="0.25">
      <c r="B35" s="1">
        <v>3</v>
      </c>
      <c r="C35" s="335" t="s">
        <v>1317</v>
      </c>
    </row>
    <row r="36" spans="2:3" ht="30" x14ac:dyDescent="0.25">
      <c r="B36" s="1">
        <v>4</v>
      </c>
      <c r="C36" s="335" t="s">
        <v>1655</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xr:uid="{2E06EE00-CD05-4494-84E9-03CAB6CE7F24}">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555D904-012F-4912-8B64-34C557B9C40E}">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A1DF-8DEA-409A-8B75-6A4718AC4131}">
  <dimension ref="A1:O32"/>
  <sheetViews>
    <sheetView zoomScaleNormal="100" workbookViewId="0">
      <selection activeCell="E9" sqref="E9"/>
    </sheetView>
  </sheetViews>
  <sheetFormatPr defaultColWidth="9.140625" defaultRowHeight="15" x14ac:dyDescent="0.25"/>
  <cols>
    <col min="1" max="1" width="8.7109375" style="10" customWidth="1"/>
    <col min="2" max="2" width="12.7109375" style="10" customWidth="1"/>
    <col min="3" max="3" width="70.7109375" style="10" customWidth="1"/>
    <col min="4" max="4" width="12.7109375" style="12" customWidth="1"/>
    <col min="5" max="15" width="12.7109375" style="10" customWidth="1"/>
    <col min="16" max="21" width="15.7109375" style="10" customWidth="1"/>
    <col min="22" max="16384" width="9.140625" style="10"/>
  </cols>
  <sheetData>
    <row r="1" spans="1:15" s="51" customFormat="1" ht="18.75" x14ac:dyDescent="0.3">
      <c r="A1" s="39" t="s">
        <v>125</v>
      </c>
      <c r="B1" s="39" t="s">
        <v>396</v>
      </c>
      <c r="C1" s="39"/>
      <c r="D1" s="118"/>
      <c r="E1" s="120"/>
      <c r="F1" s="39"/>
      <c r="G1" s="39"/>
      <c r="H1" s="39"/>
      <c r="I1" s="39"/>
      <c r="J1" s="39"/>
      <c r="K1" s="39"/>
      <c r="L1" s="39"/>
      <c r="M1" s="39"/>
      <c r="N1" s="39"/>
    </row>
    <row r="2" spans="1:15" x14ac:dyDescent="0.25">
      <c r="A2"/>
      <c r="B2"/>
      <c r="C2"/>
      <c r="D2" s="8"/>
      <c r="E2"/>
      <c r="F2"/>
      <c r="G2"/>
      <c r="H2"/>
      <c r="I2"/>
      <c r="J2"/>
      <c r="K2"/>
      <c r="L2"/>
      <c r="M2"/>
      <c r="N2"/>
    </row>
    <row r="3" spans="1:15" s="13" customFormat="1" x14ac:dyDescent="0.25">
      <c r="A3" s="1"/>
      <c r="B3" s="140" t="s">
        <v>1272</v>
      </c>
      <c r="C3" s="205" t="str">
        <f>'1'!C8</f>
        <v>RASE</v>
      </c>
    </row>
    <row r="4" spans="1:15" customFormat="1" ht="15.75" thickBot="1" x14ac:dyDescent="0.3"/>
    <row r="5" spans="1:15" x14ac:dyDescent="0.25">
      <c r="A5"/>
      <c r="B5" s="633">
        <v>1</v>
      </c>
      <c r="C5" s="378">
        <v>2</v>
      </c>
      <c r="D5" s="378">
        <v>3</v>
      </c>
      <c r="E5" s="378">
        <v>4</v>
      </c>
      <c r="F5" s="378">
        <v>5</v>
      </c>
      <c r="G5" s="378">
        <v>6</v>
      </c>
      <c r="H5" s="378">
        <v>7</v>
      </c>
      <c r="I5" s="378">
        <v>8</v>
      </c>
      <c r="J5" s="378">
        <v>9</v>
      </c>
      <c r="K5" s="378">
        <v>10</v>
      </c>
      <c r="L5" s="378">
        <v>11</v>
      </c>
      <c r="M5" s="378">
        <v>12</v>
      </c>
      <c r="N5" s="379">
        <v>13</v>
      </c>
      <c r="O5" s="630">
        <v>14</v>
      </c>
    </row>
    <row r="6" spans="1:15" s="95" customFormat="1" ht="45" x14ac:dyDescent="0.25">
      <c r="A6" s="168"/>
      <c r="B6" s="547" t="s">
        <v>54</v>
      </c>
      <c r="C6" s="658" t="s">
        <v>53</v>
      </c>
      <c r="D6" s="85" t="s">
        <v>1505</v>
      </c>
      <c r="E6" s="85" t="s">
        <v>393</v>
      </c>
      <c r="F6" s="85" t="s">
        <v>395</v>
      </c>
      <c r="G6" s="85" t="s">
        <v>389</v>
      </c>
      <c r="H6" s="85" t="s">
        <v>390</v>
      </c>
      <c r="I6" s="85" t="s">
        <v>391</v>
      </c>
      <c r="J6" s="85" t="s">
        <v>394</v>
      </c>
      <c r="K6" s="85" t="s">
        <v>386</v>
      </c>
      <c r="L6" s="85" t="s">
        <v>387</v>
      </c>
      <c r="M6" s="85" t="s">
        <v>388</v>
      </c>
      <c r="N6" s="298" t="s">
        <v>392</v>
      </c>
      <c r="O6" s="287" t="s">
        <v>1104</v>
      </c>
    </row>
    <row r="7" spans="1:15" x14ac:dyDescent="0.25">
      <c r="A7" t="s">
        <v>167</v>
      </c>
      <c r="B7" s="278" t="s">
        <v>0</v>
      </c>
      <c r="C7" s="656" t="str">
        <f>'7'!C7</f>
        <v>Ekonominės rajono plėtros skatinimas, kuriant naujus verslus rajone</v>
      </c>
      <c r="D7" s="657">
        <f>COUNTIFS($E7:$N7,"taip")</f>
        <v>1</v>
      </c>
      <c r="E7" s="659" t="s">
        <v>77</v>
      </c>
      <c r="F7" s="659" t="s">
        <v>76</v>
      </c>
      <c r="G7" s="659" t="s">
        <v>76</v>
      </c>
      <c r="H7" s="659" t="s">
        <v>76</v>
      </c>
      <c r="I7" s="659" t="s">
        <v>76</v>
      </c>
      <c r="J7" s="659" t="s">
        <v>76</v>
      </c>
      <c r="K7" s="659" t="s">
        <v>76</v>
      </c>
      <c r="L7" s="659" t="s">
        <v>76</v>
      </c>
      <c r="M7" s="659" t="s">
        <v>76</v>
      </c>
      <c r="N7" s="660" t="s">
        <v>76</v>
      </c>
      <c r="O7" s="631" t="str">
        <f>IF(D7&lt;4,"Gerai","Per daug tikslų")</f>
        <v>Gerai</v>
      </c>
    </row>
    <row r="8" spans="1:15" x14ac:dyDescent="0.25">
      <c r="A8" t="s">
        <v>168</v>
      </c>
      <c r="B8" s="278" t="s">
        <v>1</v>
      </c>
      <c r="C8" s="656" t="str">
        <f>'7'!C8</f>
        <v>Ekonominės rajono plėtros skatinimas, plėtojant esamus rajono verslus</v>
      </c>
      <c r="D8" s="657">
        <f t="shared" ref="D8:D26" si="0">COUNTIFS($E8:$N8,"taip")</f>
        <v>1</v>
      </c>
      <c r="E8" s="659" t="s">
        <v>77</v>
      </c>
      <c r="F8" s="659" t="s">
        <v>76</v>
      </c>
      <c r="G8" s="659" t="s">
        <v>76</v>
      </c>
      <c r="H8" s="659" t="s">
        <v>76</v>
      </c>
      <c r="I8" s="659" t="s">
        <v>76</v>
      </c>
      <c r="J8" s="659" t="s">
        <v>76</v>
      </c>
      <c r="K8" s="659" t="s">
        <v>76</v>
      </c>
      <c r="L8" s="659" t="s">
        <v>76</v>
      </c>
      <c r="M8" s="659" t="s">
        <v>76</v>
      </c>
      <c r="N8" s="660" t="s">
        <v>76</v>
      </c>
      <c r="O8" s="631" t="str">
        <f t="shared" ref="O8:O26" si="1">IF(D8&lt;4,"Gerai","Per daug tikslų")</f>
        <v>Gerai</v>
      </c>
    </row>
    <row r="9" spans="1:15" x14ac:dyDescent="0.25">
      <c r="A9" t="s">
        <v>169</v>
      </c>
      <c r="B9" s="278" t="s">
        <v>2</v>
      </c>
      <c r="C9" s="656" t="str">
        <f>'7'!C9</f>
        <v>Skaitmeninimo skatinimas žemės ūkio sektoriuje</v>
      </c>
      <c r="D9" s="657">
        <f t="shared" si="0"/>
        <v>2</v>
      </c>
      <c r="E9" s="659" t="s">
        <v>77</v>
      </c>
      <c r="F9" s="659" t="s">
        <v>77</v>
      </c>
      <c r="G9" s="659" t="s">
        <v>76</v>
      </c>
      <c r="H9" s="659" t="s">
        <v>76</v>
      </c>
      <c r="I9" s="659" t="s">
        <v>76</v>
      </c>
      <c r="J9" s="659" t="s">
        <v>76</v>
      </c>
      <c r="K9" s="659" t="s">
        <v>76</v>
      </c>
      <c r="L9" s="659" t="s">
        <v>76</v>
      </c>
      <c r="M9" s="659" t="s">
        <v>76</v>
      </c>
      <c r="N9" s="660" t="s">
        <v>76</v>
      </c>
      <c r="O9" s="631" t="str">
        <f t="shared" si="1"/>
        <v>Gerai</v>
      </c>
    </row>
    <row r="10" spans="1:15" x14ac:dyDescent="0.25">
      <c r="A10" t="s">
        <v>170</v>
      </c>
      <c r="B10" s="278" t="s">
        <v>3</v>
      </c>
      <c r="C10" s="656" t="str">
        <f>'7'!C10</f>
        <v>NVO socialinio verslo kūrimas ir plėtra</v>
      </c>
      <c r="D10" s="657">
        <f t="shared" si="0"/>
        <v>1</v>
      </c>
      <c r="E10" s="659" t="s">
        <v>77</v>
      </c>
      <c r="F10" s="659" t="s">
        <v>76</v>
      </c>
      <c r="G10" s="659" t="s">
        <v>76</v>
      </c>
      <c r="H10" s="659" t="s">
        <v>76</v>
      </c>
      <c r="I10" s="659" t="s">
        <v>76</v>
      </c>
      <c r="J10" s="659" t="s">
        <v>76</v>
      </c>
      <c r="K10" s="659" t="s">
        <v>76</v>
      </c>
      <c r="L10" s="659" t="s">
        <v>76</v>
      </c>
      <c r="M10" s="659" t="s">
        <v>76</v>
      </c>
      <c r="N10" s="660" t="s">
        <v>76</v>
      </c>
      <c r="O10" s="631" t="str">
        <f t="shared" si="1"/>
        <v>Gerai</v>
      </c>
    </row>
    <row r="11" spans="1:15" x14ac:dyDescent="0.25">
      <c r="A11" t="s">
        <v>171</v>
      </c>
      <c r="B11" s="278" t="s">
        <v>4</v>
      </c>
      <c r="C11" s="656" t="str">
        <f>'7'!C11</f>
        <v>Bendruomeninių verslumo iniciatyvų kūrimas ir plėtra</v>
      </c>
      <c r="D11" s="657">
        <f t="shared" si="0"/>
        <v>1</v>
      </c>
      <c r="E11" s="659" t="s">
        <v>77</v>
      </c>
      <c r="F11" s="659" t="s">
        <v>76</v>
      </c>
      <c r="G11" s="659" t="s">
        <v>76</v>
      </c>
      <c r="H11" s="659" t="s">
        <v>76</v>
      </c>
      <c r="I11" s="659" t="s">
        <v>76</v>
      </c>
      <c r="J11" s="659" t="s">
        <v>76</v>
      </c>
      <c r="K11" s="659" t="s">
        <v>76</v>
      </c>
      <c r="L11" s="659" t="s">
        <v>76</v>
      </c>
      <c r="M11" s="659" t="s">
        <v>76</v>
      </c>
      <c r="N11" s="660" t="s">
        <v>76</v>
      </c>
      <c r="O11" s="631" t="str">
        <f t="shared" si="1"/>
        <v>Gerai</v>
      </c>
    </row>
    <row r="12" spans="1:15" x14ac:dyDescent="0.25">
      <c r="A12" t="s">
        <v>172</v>
      </c>
      <c r="B12" s="278" t="s">
        <v>5</v>
      </c>
      <c r="C12" s="656" t="str">
        <f>'7'!C12</f>
        <v>Viešųjų paslaugų ir infrastruktūros prieinamumas vietos bendruomenei didinimas</v>
      </c>
      <c r="D12" s="657">
        <f t="shared" si="0"/>
        <v>1</v>
      </c>
      <c r="E12" s="659" t="s">
        <v>77</v>
      </c>
      <c r="F12" s="659" t="s">
        <v>76</v>
      </c>
      <c r="G12" s="659" t="s">
        <v>76</v>
      </c>
      <c r="H12" s="659" t="s">
        <v>76</v>
      </c>
      <c r="I12" s="659" t="s">
        <v>76</v>
      </c>
      <c r="J12" s="659" t="s">
        <v>76</v>
      </c>
      <c r="K12" s="659" t="s">
        <v>76</v>
      </c>
      <c r="L12" s="659" t="s">
        <v>76</v>
      </c>
      <c r="M12" s="659" t="s">
        <v>76</v>
      </c>
      <c r="N12" s="660" t="s">
        <v>76</v>
      </c>
      <c r="O12" s="631" t="str">
        <f t="shared" si="1"/>
        <v>Gerai</v>
      </c>
    </row>
    <row r="13" spans="1:15" x14ac:dyDescent="0.25">
      <c r="A13" t="s">
        <v>173</v>
      </c>
      <c r="B13" s="278" t="s">
        <v>6</v>
      </c>
      <c r="C13" s="656" t="str">
        <f>'7'!C13</f>
        <v>NVO iniciatyvų skatinimas, kultūros tradicijų, amatų saugojimas ir sklaida</v>
      </c>
      <c r="D13" s="657">
        <f t="shared" si="0"/>
        <v>1</v>
      </c>
      <c r="E13" s="659" t="s">
        <v>77</v>
      </c>
      <c r="F13" s="659" t="s">
        <v>76</v>
      </c>
      <c r="G13" s="659" t="s">
        <v>76</v>
      </c>
      <c r="H13" s="659" t="s">
        <v>76</v>
      </c>
      <c r="I13" s="659" t="s">
        <v>76</v>
      </c>
      <c r="J13" s="659" t="s">
        <v>76</v>
      </c>
      <c r="K13" s="659" t="s">
        <v>76</v>
      </c>
      <c r="L13" s="659" t="s">
        <v>76</v>
      </c>
      <c r="M13" s="659" t="s">
        <v>76</v>
      </c>
      <c r="N13" s="660" t="s">
        <v>76</v>
      </c>
      <c r="O13" s="631" t="str">
        <f t="shared" si="1"/>
        <v>Gerai</v>
      </c>
    </row>
    <row r="14" spans="1:15" x14ac:dyDescent="0.25">
      <c r="A14" t="s">
        <v>92</v>
      </c>
      <c r="B14" s="278" t="s">
        <v>7</v>
      </c>
      <c r="C14" s="656" t="str">
        <f>'7'!C14</f>
        <v>Vietos projektų pareiškėjų ir vykdytojų mokymas, įgūdžių įgijimas</v>
      </c>
      <c r="D14" s="657">
        <f t="shared" si="0"/>
        <v>1</v>
      </c>
      <c r="E14" s="659" t="s">
        <v>77</v>
      </c>
      <c r="F14" s="659" t="s">
        <v>76</v>
      </c>
      <c r="G14" s="659" t="s">
        <v>76</v>
      </c>
      <c r="H14" s="659" t="s">
        <v>76</v>
      </c>
      <c r="I14" s="659" t="s">
        <v>76</v>
      </c>
      <c r="J14" s="659" t="s">
        <v>76</v>
      </c>
      <c r="K14" s="659" t="s">
        <v>76</v>
      </c>
      <c r="L14" s="659" t="s">
        <v>76</v>
      </c>
      <c r="M14" s="659" t="s">
        <v>76</v>
      </c>
      <c r="N14" s="660" t="s">
        <v>76</v>
      </c>
      <c r="O14" s="631" t="str">
        <f t="shared" si="1"/>
        <v>Gerai</v>
      </c>
    </row>
    <row r="15" spans="1:15" x14ac:dyDescent="0.25">
      <c r="A15" t="s">
        <v>174</v>
      </c>
      <c r="B15" s="278" t="s">
        <v>8</v>
      </c>
      <c r="C15" s="656" t="str">
        <f>'7'!C15</f>
        <v>Teritorinio VVG bendradarbiavimo skatinimas</v>
      </c>
      <c r="D15" s="657">
        <f t="shared" si="0"/>
        <v>1</v>
      </c>
      <c r="E15" s="659" t="s">
        <v>77</v>
      </c>
      <c r="F15" s="659" t="s">
        <v>76</v>
      </c>
      <c r="G15" s="659" t="s">
        <v>76</v>
      </c>
      <c r="H15" s="659" t="s">
        <v>76</v>
      </c>
      <c r="I15" s="659" t="s">
        <v>76</v>
      </c>
      <c r="J15" s="659" t="s">
        <v>76</v>
      </c>
      <c r="K15" s="659" t="s">
        <v>76</v>
      </c>
      <c r="L15" s="659" t="s">
        <v>76</v>
      </c>
      <c r="M15" s="659" t="s">
        <v>76</v>
      </c>
      <c r="N15" s="660" t="s">
        <v>76</v>
      </c>
      <c r="O15" s="631" t="str">
        <f t="shared" si="1"/>
        <v>Gerai</v>
      </c>
    </row>
    <row r="16" spans="1:15" x14ac:dyDescent="0.25">
      <c r="A16" t="s">
        <v>175</v>
      </c>
      <c r="B16" s="278" t="s">
        <v>9</v>
      </c>
      <c r="C16" s="656">
        <f>'7'!C16</f>
        <v>0</v>
      </c>
      <c r="D16" s="657">
        <f t="shared" si="0"/>
        <v>0</v>
      </c>
      <c r="E16" s="659" t="s">
        <v>76</v>
      </c>
      <c r="F16" s="659" t="s">
        <v>76</v>
      </c>
      <c r="G16" s="659" t="s">
        <v>76</v>
      </c>
      <c r="H16" s="659" t="s">
        <v>76</v>
      </c>
      <c r="I16" s="659" t="s">
        <v>76</v>
      </c>
      <c r="J16" s="659" t="s">
        <v>76</v>
      </c>
      <c r="K16" s="659" t="s">
        <v>76</v>
      </c>
      <c r="L16" s="659" t="s">
        <v>76</v>
      </c>
      <c r="M16" s="659" t="s">
        <v>76</v>
      </c>
      <c r="N16" s="660" t="s">
        <v>76</v>
      </c>
      <c r="O16" s="631" t="str">
        <f t="shared" si="1"/>
        <v>Gerai</v>
      </c>
    </row>
    <row r="17" spans="1:15" x14ac:dyDescent="0.25">
      <c r="A17" t="s">
        <v>176</v>
      </c>
      <c r="B17" s="278" t="s">
        <v>43</v>
      </c>
      <c r="C17" s="656">
        <f>'7'!C17</f>
        <v>0</v>
      </c>
      <c r="D17" s="657">
        <f t="shared" si="0"/>
        <v>0</v>
      </c>
      <c r="E17" s="659" t="s">
        <v>76</v>
      </c>
      <c r="F17" s="659" t="s">
        <v>76</v>
      </c>
      <c r="G17" s="659" t="s">
        <v>76</v>
      </c>
      <c r="H17" s="659" t="s">
        <v>76</v>
      </c>
      <c r="I17" s="659" t="s">
        <v>76</v>
      </c>
      <c r="J17" s="659" t="s">
        <v>76</v>
      </c>
      <c r="K17" s="659" t="s">
        <v>76</v>
      </c>
      <c r="L17" s="659" t="s">
        <v>76</v>
      </c>
      <c r="M17" s="659" t="s">
        <v>76</v>
      </c>
      <c r="N17" s="660" t="s">
        <v>76</v>
      </c>
      <c r="O17" s="631" t="str">
        <f t="shared" si="1"/>
        <v>Gerai</v>
      </c>
    </row>
    <row r="18" spans="1:15" x14ac:dyDescent="0.25">
      <c r="A18" t="s">
        <v>177</v>
      </c>
      <c r="B18" s="278" t="s">
        <v>44</v>
      </c>
      <c r="C18" s="656">
        <f>'7'!C18</f>
        <v>0</v>
      </c>
      <c r="D18" s="657">
        <f t="shared" si="0"/>
        <v>0</v>
      </c>
      <c r="E18" s="659" t="s">
        <v>76</v>
      </c>
      <c r="F18" s="659" t="s">
        <v>76</v>
      </c>
      <c r="G18" s="659" t="s">
        <v>76</v>
      </c>
      <c r="H18" s="659" t="s">
        <v>76</v>
      </c>
      <c r="I18" s="659" t="s">
        <v>76</v>
      </c>
      <c r="J18" s="659" t="s">
        <v>76</v>
      </c>
      <c r="K18" s="659" t="s">
        <v>76</v>
      </c>
      <c r="L18" s="659" t="s">
        <v>76</v>
      </c>
      <c r="M18" s="659" t="s">
        <v>76</v>
      </c>
      <c r="N18" s="660" t="s">
        <v>76</v>
      </c>
      <c r="O18" s="631" t="str">
        <f t="shared" si="1"/>
        <v>Gerai</v>
      </c>
    </row>
    <row r="19" spans="1:15" x14ac:dyDescent="0.25">
      <c r="A19" t="s">
        <v>178</v>
      </c>
      <c r="B19" s="278" t="s">
        <v>45</v>
      </c>
      <c r="C19" s="656">
        <f>'7'!C19</f>
        <v>0</v>
      </c>
      <c r="D19" s="657">
        <f t="shared" si="0"/>
        <v>0</v>
      </c>
      <c r="E19" s="659" t="s">
        <v>76</v>
      </c>
      <c r="F19" s="659" t="s">
        <v>76</v>
      </c>
      <c r="G19" s="659" t="s">
        <v>76</v>
      </c>
      <c r="H19" s="659" t="s">
        <v>76</v>
      </c>
      <c r="I19" s="659" t="s">
        <v>76</v>
      </c>
      <c r="J19" s="659" t="s">
        <v>76</v>
      </c>
      <c r="K19" s="659" t="s">
        <v>76</v>
      </c>
      <c r="L19" s="659" t="s">
        <v>76</v>
      </c>
      <c r="M19" s="659" t="s">
        <v>76</v>
      </c>
      <c r="N19" s="660" t="s">
        <v>76</v>
      </c>
      <c r="O19" s="631" t="str">
        <f t="shared" si="1"/>
        <v>Gerai</v>
      </c>
    </row>
    <row r="20" spans="1:15" x14ac:dyDescent="0.25">
      <c r="A20" t="s">
        <v>179</v>
      </c>
      <c r="B20" s="278" t="s">
        <v>46</v>
      </c>
      <c r="C20" s="656">
        <f>'7'!C20</f>
        <v>0</v>
      </c>
      <c r="D20" s="657">
        <f t="shared" si="0"/>
        <v>0</v>
      </c>
      <c r="E20" s="659" t="s">
        <v>76</v>
      </c>
      <c r="F20" s="659" t="s">
        <v>76</v>
      </c>
      <c r="G20" s="659" t="s">
        <v>76</v>
      </c>
      <c r="H20" s="659" t="s">
        <v>76</v>
      </c>
      <c r="I20" s="659" t="s">
        <v>76</v>
      </c>
      <c r="J20" s="659" t="s">
        <v>76</v>
      </c>
      <c r="K20" s="659" t="s">
        <v>76</v>
      </c>
      <c r="L20" s="659" t="s">
        <v>76</v>
      </c>
      <c r="M20" s="659" t="s">
        <v>76</v>
      </c>
      <c r="N20" s="660" t="s">
        <v>76</v>
      </c>
      <c r="O20" s="631" t="str">
        <f t="shared" si="1"/>
        <v>Gerai</v>
      </c>
    </row>
    <row r="21" spans="1:15" x14ac:dyDescent="0.25">
      <c r="A21" t="s">
        <v>180</v>
      </c>
      <c r="B21" s="278" t="s">
        <v>47</v>
      </c>
      <c r="C21" s="656">
        <f>'7'!C21</f>
        <v>0</v>
      </c>
      <c r="D21" s="657">
        <f t="shared" si="0"/>
        <v>0</v>
      </c>
      <c r="E21" s="659" t="s">
        <v>76</v>
      </c>
      <c r="F21" s="659" t="s">
        <v>76</v>
      </c>
      <c r="G21" s="659" t="s">
        <v>76</v>
      </c>
      <c r="H21" s="659" t="s">
        <v>76</v>
      </c>
      <c r="I21" s="659" t="s">
        <v>76</v>
      </c>
      <c r="J21" s="659" t="s">
        <v>76</v>
      </c>
      <c r="K21" s="659" t="s">
        <v>76</v>
      </c>
      <c r="L21" s="659" t="s">
        <v>76</v>
      </c>
      <c r="M21" s="659" t="s">
        <v>76</v>
      </c>
      <c r="N21" s="660" t="s">
        <v>76</v>
      </c>
      <c r="O21" s="631" t="str">
        <f t="shared" si="1"/>
        <v>Gerai</v>
      </c>
    </row>
    <row r="22" spans="1:15" x14ac:dyDescent="0.25">
      <c r="A22" t="s">
        <v>181</v>
      </c>
      <c r="B22" s="278" t="s">
        <v>48</v>
      </c>
      <c r="C22" s="656">
        <f>'7'!C22</f>
        <v>0</v>
      </c>
      <c r="D22" s="657">
        <f t="shared" si="0"/>
        <v>0</v>
      </c>
      <c r="E22" s="659" t="s">
        <v>76</v>
      </c>
      <c r="F22" s="659" t="s">
        <v>76</v>
      </c>
      <c r="G22" s="659" t="s">
        <v>76</v>
      </c>
      <c r="H22" s="659" t="s">
        <v>76</v>
      </c>
      <c r="I22" s="659" t="s">
        <v>76</v>
      </c>
      <c r="J22" s="659" t="s">
        <v>76</v>
      </c>
      <c r="K22" s="659" t="s">
        <v>76</v>
      </c>
      <c r="L22" s="659" t="s">
        <v>76</v>
      </c>
      <c r="M22" s="659" t="s">
        <v>76</v>
      </c>
      <c r="N22" s="660" t="s">
        <v>76</v>
      </c>
      <c r="O22" s="631" t="str">
        <f t="shared" si="1"/>
        <v>Gerai</v>
      </c>
    </row>
    <row r="23" spans="1:15" x14ac:dyDescent="0.25">
      <c r="A23" t="s">
        <v>182</v>
      </c>
      <c r="B23" s="278" t="s">
        <v>49</v>
      </c>
      <c r="C23" s="656">
        <f>'7'!C23</f>
        <v>0</v>
      </c>
      <c r="D23" s="657">
        <f t="shared" si="0"/>
        <v>0</v>
      </c>
      <c r="E23" s="659" t="s">
        <v>76</v>
      </c>
      <c r="F23" s="659" t="s">
        <v>76</v>
      </c>
      <c r="G23" s="659" t="s">
        <v>76</v>
      </c>
      <c r="H23" s="659" t="s">
        <v>76</v>
      </c>
      <c r="I23" s="659" t="s">
        <v>76</v>
      </c>
      <c r="J23" s="659" t="s">
        <v>76</v>
      </c>
      <c r="K23" s="659" t="s">
        <v>76</v>
      </c>
      <c r="L23" s="659" t="s">
        <v>76</v>
      </c>
      <c r="M23" s="659" t="s">
        <v>76</v>
      </c>
      <c r="N23" s="660" t="s">
        <v>76</v>
      </c>
      <c r="O23" s="631" t="str">
        <f t="shared" si="1"/>
        <v>Gerai</v>
      </c>
    </row>
    <row r="24" spans="1:15" x14ac:dyDescent="0.25">
      <c r="A24" t="s">
        <v>183</v>
      </c>
      <c r="B24" s="278" t="s">
        <v>50</v>
      </c>
      <c r="C24" s="656">
        <f>'7'!C24</f>
        <v>0</v>
      </c>
      <c r="D24" s="657">
        <f t="shared" si="0"/>
        <v>0</v>
      </c>
      <c r="E24" s="659" t="s">
        <v>76</v>
      </c>
      <c r="F24" s="659" t="s">
        <v>76</v>
      </c>
      <c r="G24" s="659" t="s">
        <v>76</v>
      </c>
      <c r="H24" s="659" t="s">
        <v>76</v>
      </c>
      <c r="I24" s="659" t="s">
        <v>76</v>
      </c>
      <c r="J24" s="659" t="s">
        <v>76</v>
      </c>
      <c r="K24" s="659" t="s">
        <v>76</v>
      </c>
      <c r="L24" s="659" t="s">
        <v>76</v>
      </c>
      <c r="M24" s="659" t="s">
        <v>76</v>
      </c>
      <c r="N24" s="660" t="s">
        <v>76</v>
      </c>
      <c r="O24" s="631" t="str">
        <f t="shared" si="1"/>
        <v>Gerai</v>
      </c>
    </row>
    <row r="25" spans="1:15" x14ac:dyDescent="0.25">
      <c r="A25" t="s">
        <v>184</v>
      </c>
      <c r="B25" s="278" t="s">
        <v>51</v>
      </c>
      <c r="C25" s="656">
        <f>'7'!C25</f>
        <v>0</v>
      </c>
      <c r="D25" s="657">
        <f t="shared" si="0"/>
        <v>0</v>
      </c>
      <c r="E25" s="659" t="s">
        <v>76</v>
      </c>
      <c r="F25" s="659" t="s">
        <v>76</v>
      </c>
      <c r="G25" s="659" t="s">
        <v>76</v>
      </c>
      <c r="H25" s="659" t="s">
        <v>76</v>
      </c>
      <c r="I25" s="659" t="s">
        <v>76</v>
      </c>
      <c r="J25" s="659" t="s">
        <v>76</v>
      </c>
      <c r="K25" s="659" t="s">
        <v>76</v>
      </c>
      <c r="L25" s="659" t="s">
        <v>76</v>
      </c>
      <c r="M25" s="659" t="s">
        <v>76</v>
      </c>
      <c r="N25" s="660" t="s">
        <v>76</v>
      </c>
      <c r="O25" s="631" t="str">
        <f t="shared" si="1"/>
        <v>Gerai</v>
      </c>
    </row>
    <row r="26" spans="1:15" ht="15.75" thickBot="1" x14ac:dyDescent="0.3">
      <c r="A26" t="s">
        <v>185</v>
      </c>
      <c r="B26" s="661" t="s">
        <v>52</v>
      </c>
      <c r="C26" s="662">
        <f>'7'!C26</f>
        <v>0</v>
      </c>
      <c r="D26" s="663">
        <f t="shared" si="0"/>
        <v>0</v>
      </c>
      <c r="E26" s="664" t="s">
        <v>76</v>
      </c>
      <c r="F26" s="664" t="s">
        <v>76</v>
      </c>
      <c r="G26" s="664" t="s">
        <v>76</v>
      </c>
      <c r="H26" s="664" t="s">
        <v>76</v>
      </c>
      <c r="I26" s="664" t="s">
        <v>76</v>
      </c>
      <c r="J26" s="664" t="s">
        <v>76</v>
      </c>
      <c r="K26" s="664" t="s">
        <v>76</v>
      </c>
      <c r="L26" s="664" t="s">
        <v>76</v>
      </c>
      <c r="M26" s="664" t="s">
        <v>76</v>
      </c>
      <c r="N26" s="665" t="s">
        <v>76</v>
      </c>
      <c r="O26" s="632" t="str">
        <f t="shared" si="1"/>
        <v>Gerai</v>
      </c>
    </row>
    <row r="29" spans="1:15" x14ac:dyDescent="0.25">
      <c r="B29"/>
      <c r="C29" s="604" t="s">
        <v>1493</v>
      </c>
    </row>
    <row r="30" spans="1:15" ht="135" x14ac:dyDescent="0.25">
      <c r="B30" s="1">
        <v>1</v>
      </c>
      <c r="C30" s="335" t="s">
        <v>1627</v>
      </c>
    </row>
    <row r="31" spans="1:15" x14ac:dyDescent="0.25">
      <c r="B31" s="1">
        <v>2</v>
      </c>
      <c r="C31" s="216" t="s">
        <v>1495</v>
      </c>
    </row>
    <row r="32" spans="1:15" ht="30" x14ac:dyDescent="0.25">
      <c r="B32" s="1">
        <v>3</v>
      </c>
      <c r="C32" s="335" t="s">
        <v>1496</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0305288-09FB-4DEE-AD81-D85B0A1E7E18}">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Agne Abželtyte</cp:lastModifiedBy>
  <cp:lastPrinted>2022-09-29T13:18:28Z</cp:lastPrinted>
  <dcterms:created xsi:type="dcterms:W3CDTF">2022-07-05T10:44:58Z</dcterms:created>
  <dcterms:modified xsi:type="dcterms:W3CDTF">2023-11-08T08:02:37Z</dcterms:modified>
</cp:coreProperties>
</file>